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<sst xmlns="http://schemas.openxmlformats.org/spreadsheetml/2006/main" count="630" uniqueCount="200">
  <si>
    <t>ОТЧЕТ ОБ ИСПОЛНЕНИИ БЮДЖЕТА</t>
  </si>
  <si>
    <t>КОДЫ</t>
  </si>
  <si>
    <t xml:space="preserve">Форма по ОКУД </t>
  </si>
  <si>
    <t>0503117</t>
  </si>
  <si>
    <t>на 1 марта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</si>
  <si>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</si>
  <si>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</si>
  <si>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</si>
  <si>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</si>
  <si>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</si>
  <si>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</si>
  <si>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</si>
  <si>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</si>
  <si>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</si>
  <si>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</si>
  <si>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</si>
  <si>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</si>
  <si>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</si>
  <si>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</si>
  <si>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</si>
  <si>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</si>
  <si>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</si>
  <si>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</si>
  <si>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</si>
  <si>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</si>
  <si>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</si>
  <si>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</si>
  <si>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</si>
  <si>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</si>
  <si>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</si>
  <si>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</si>
  <si>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</si>
  <si>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</si>
  <si>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</si>
  <si>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</si>
  <si>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</si>
  <si>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</si>
  <si>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</si>
  <si>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</si>
  <si>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</si>
  <si>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</si>
  <si>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</si>
  <si>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</si>
  <si>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</si>
  <si>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</si>
  <si>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</si>
  <si>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</si>
  <si>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</si>
  <si>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</si>
  <si>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</si>
  <si>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</si>
  <si>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</si>
  <si>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</si>
  <si>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</si>
  <si>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</si>
  <si>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</si>
  <si>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</si>
  <si>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</si>
  <si>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</si>
  <si>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</si>
  <si>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</si>
  <si>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</si>
  <si>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</si>
  <si>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</si>
  <si>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</si>
  <si>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</si>
  <si>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</si>
  <si>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</si>
  <si>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</si>
  <si>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</si>
  <si>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</si>
  <si>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</si>
  <si>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</si>
  <si>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</si>
  <si>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</si>
  <si>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</si>
  <si>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</si>
  <si>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</si>
  <si>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</si>
  <si>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</si>
  <si>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</si>
  <si>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</si>
  <si>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</si>
  <si>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</si>
  <si>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</si>
  <si>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</si>
  <si>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</si>
  <si>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</si>
  <si>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</si>
  <si>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</si>
  <si>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</si>
  <si>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</si>
  <si>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</si>
  <si>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</si>
  <si>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</si>
  <si>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</si>
  <si>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</si>
  <si>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</si>
  <si>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</si>
  <si>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</si>
  <si>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</si>
  <si>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</si>
  <si>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</si>
  <si>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</si>
  <si>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</si>
  <si>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</si>
  <si>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</si>
  <si>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</si>
  <si>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</si>
  <si>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</si>
  <si>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</si>
  <si>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</si>
  <si>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</si>
  <si>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</si>
  <si>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</si>
  <si>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</si>
  <si>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</si>
  <si>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</si>
  <si>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</si>
  <si>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</si>
  <si>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</si>
  <si>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</si>
  <si>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</si>
  <si>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</si>
  <si>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</si>
  <si>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</si>
  <si>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</si>
  <si>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</si>
  <si>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</si>
  <si>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</si>
  <si>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</si>
  <si>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</si>
  <si>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</si>
  <si>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</si>
  <si>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</si>
  <si>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</si>
  <si>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</si>
  <si>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</si>
  <si>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</si>
  <si>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</si>
  <si>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992 0412 0530111020 244</t>
  </si>
  <si>
    <t>992 0412 1410211310 244</t>
  </si>
  <si>
    <t>992 0502 0550110770 244</t>
  </si>
  <si>
    <t>992 0503 0560110100 244</t>
  </si>
  <si>
    <t>992 0503 0560110130 244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</si>
  <si>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</si>
  <si>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</si>
  <si>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</si>
  <si>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</si>
  <si>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</si>
  <si>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</si>
  <si>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</si>
  <si>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</si>
  <si>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</si>
  <si>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</si>
  <si>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</si>
  <si>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992 0801 0630100590 853</t>
  </si>
  <si>
    <t>992 0801 0630111390 112</t>
  </si>
  <si>
    <t>992 0801 0630160120 111</t>
  </si>
  <si>
    <t>992 0801 0630160120 119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</si>
  <si>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</si>
  <si>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</si>
  <si>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</si>
  <si>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</si>
  <si>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</si>
  <si>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</si>
  <si>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</si>
  <si>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</si>
  <si>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</si>
  <si>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</si>
  <si>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</si>
  <si>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</si>
  <si>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</si>
  <si>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</si>
  <si>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</si>
  <si>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</si>
  <si>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</si>
  <si>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</si>
  <si>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</si>
  <si>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</si>
  <si>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</si>
  <si>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</si>
  <si>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</si>
  <si>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</si>
  <si>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</si>
  <si>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</si>
  <si>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</si>
  <si>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</si>
  <si>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</si>
  <si>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</si>
  <si>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</si>
  <si>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</si>
  <si>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</si>
  <si>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</si>
  <si>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</si>
  <si>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</si>
  <si>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</si>
  <si>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</si>
  <si>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2 марта 2018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</si>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</sst>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PageLayoutView="0" workbookViewId="0" topLeftCell="A1">
      <selection activeCell="A148" sqref="A148:Z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7.421875" style="1" customWidth="1"/>
    <col min="19" max="19" width="1.7109375" style="1" customWidth="1"/>
    <col min="20" max="20" width="2.281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2.140625" style="1" customWidth="1"/>
    <col min="26" max="26" width="10.57421875" style="1" customWidth="1"/>
  </cols>
  <sheetData>
    <row r="1" spans="1:26" s="1" customFormat="1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0" t="s">
        <v>5</v>
      </c>
      <c r="X3" s="10"/>
      <c r="Y3" s="10"/>
      <c r="Z3" s="4">
        <v>43160</v>
      </c>
    </row>
    <row r="4" spans="1:26" s="1" customFormat="1" ht="13.5" customHeight="1">
      <c r="A4" s="8" t="s">
        <v>6</v>
      </c>
      <c r="B4" s="8"/>
      <c r="C4" s="8"/>
      <c r="D4" s="61" t="s">
        <v>7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61" t="s">
        <v>12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26.2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 t="s">
        <v>22</v>
      </c>
      <c r="K10" s="43"/>
      <c r="L10" s="43"/>
      <c r="M10" s="43" t="s">
        <v>23</v>
      </c>
      <c r="N10" s="43"/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4"/>
      <c r="X10" s="45" t="s">
        <v>26</v>
      </c>
      <c r="Y10" s="45"/>
      <c r="Z10" s="45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65258650</f>
        <v>65258650</v>
      </c>
      <c r="Q12" s="37"/>
      <c r="R12" s="37"/>
      <c r="S12" s="37">
        <f>6099740.74</f>
        <v>6099740.74</v>
      </c>
      <c r="T12" s="37"/>
      <c r="U12" s="37"/>
      <c r="V12" s="37"/>
      <c r="W12" s="37"/>
      <c r="X12" s="55">
        <f>59158909.26</f>
        <v>59158909.26</v>
      </c>
      <c r="Y12" s="55"/>
      <c r="Z12" s="55"/>
    </row>
    <row r="13" spans="1:26" s="1" customFormat="1" ht="42" customHeight="1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28" t="s">
        <v>34</v>
      </c>
      <c r="K13" s="28"/>
      <c r="L13" s="28"/>
      <c r="M13" s="28" t="s">
        <v>37</v>
      </c>
      <c r="N13" s="28"/>
      <c r="O13" s="28"/>
      <c r="P13" s="30">
        <f>6058700</f>
        <v>6058700</v>
      </c>
      <c r="Q13" s="30"/>
      <c r="R13" s="30"/>
      <c r="S13" s="30">
        <f>306786.77</f>
        <v>306786.77</v>
      </c>
      <c r="T13" s="30"/>
      <c r="U13" s="30"/>
      <c r="V13" s="30"/>
      <c r="W13" s="30"/>
      <c r="X13" s="59">
        <f>5751913.23</f>
        <v>5751913.23</v>
      </c>
      <c r="Y13" s="59"/>
      <c r="Z13" s="59"/>
    </row>
    <row r="14" spans="1:26" s="1" customFormat="1" ht="48.75" customHeight="1">
      <c r="A14" s="57" t="s">
        <v>38</v>
      </c>
      <c r="B14" s="57"/>
      <c r="C14" s="57"/>
      <c r="D14" s="57"/>
      <c r="E14" s="57"/>
      <c r="F14" s="57"/>
      <c r="G14" s="57"/>
      <c r="H14" s="57"/>
      <c r="I14" s="57"/>
      <c r="J14" s="28" t="s">
        <v>34</v>
      </c>
      <c r="K14" s="28"/>
      <c r="L14" s="28"/>
      <c r="M14" s="28" t="s">
        <v>39</v>
      </c>
      <c r="N14" s="28"/>
      <c r="O14" s="28"/>
      <c r="P14" s="58" t="s">
        <v>40</v>
      </c>
      <c r="Q14" s="58"/>
      <c r="R14" s="58"/>
      <c r="S14" s="30">
        <f>1656.08</f>
        <v>1656.08</v>
      </c>
      <c r="T14" s="30"/>
      <c r="U14" s="30"/>
      <c r="V14" s="30"/>
      <c r="W14" s="30"/>
      <c r="X14" s="60" t="s">
        <v>40</v>
      </c>
      <c r="Y14" s="60"/>
      <c r="Z14" s="60"/>
    </row>
    <row r="15" spans="1:26" s="1" customFormat="1" ht="38.25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28" t="s">
        <v>34</v>
      </c>
      <c r="K15" s="28"/>
      <c r="L15" s="28"/>
      <c r="M15" s="28" t="s">
        <v>42</v>
      </c>
      <c r="N15" s="28"/>
      <c r="O15" s="28"/>
      <c r="P15" s="58" t="s">
        <v>40</v>
      </c>
      <c r="Q15" s="58"/>
      <c r="R15" s="58"/>
      <c r="S15" s="30">
        <f>500444.9</f>
        <v>500444.9</v>
      </c>
      <c r="T15" s="30"/>
      <c r="U15" s="30"/>
      <c r="V15" s="30"/>
      <c r="W15" s="30"/>
      <c r="X15" s="60" t="s">
        <v>40</v>
      </c>
      <c r="Y15" s="60"/>
      <c r="Z15" s="60"/>
    </row>
    <row r="16" spans="1:26" s="1" customFormat="1" ht="36" customHeight="1">
      <c r="A16" s="57" t="s">
        <v>43</v>
      </c>
      <c r="B16" s="57"/>
      <c r="C16" s="57"/>
      <c r="D16" s="57"/>
      <c r="E16" s="57"/>
      <c r="F16" s="57"/>
      <c r="G16" s="57"/>
      <c r="H16" s="57"/>
      <c r="I16" s="57"/>
      <c r="J16" s="28" t="s">
        <v>34</v>
      </c>
      <c r="K16" s="28"/>
      <c r="L16" s="28"/>
      <c r="M16" s="28" t="s">
        <v>44</v>
      </c>
      <c r="N16" s="28"/>
      <c r="O16" s="28"/>
      <c r="P16" s="58" t="s">
        <v>40</v>
      </c>
      <c r="Q16" s="58"/>
      <c r="R16" s="58"/>
      <c r="S16" s="30">
        <f>-76597.92</f>
        <v>-76597.92</v>
      </c>
      <c r="T16" s="30"/>
      <c r="U16" s="30"/>
      <c r="V16" s="30"/>
      <c r="W16" s="30"/>
      <c r="X16" s="60" t="s">
        <v>40</v>
      </c>
      <c r="Y16" s="60"/>
      <c r="Z16" s="60"/>
    </row>
    <row r="17" spans="1:26" s="1" customFormat="1" ht="49.5" customHeight="1">
      <c r="A17" s="57" t="s">
        <v>45</v>
      </c>
      <c r="B17" s="57"/>
      <c r="C17" s="57"/>
      <c r="D17" s="57"/>
      <c r="E17" s="57"/>
      <c r="F17" s="57"/>
      <c r="G17" s="57"/>
      <c r="H17" s="57"/>
      <c r="I17" s="57"/>
      <c r="J17" s="28" t="s">
        <v>34</v>
      </c>
      <c r="K17" s="28"/>
      <c r="L17" s="28"/>
      <c r="M17" s="28" t="s">
        <v>46</v>
      </c>
      <c r="N17" s="28"/>
      <c r="O17" s="28"/>
      <c r="P17" s="30">
        <f>25670000</f>
        <v>25670000</v>
      </c>
      <c r="Q17" s="30"/>
      <c r="R17" s="30"/>
      <c r="S17" s="30">
        <f>2817719.29</f>
        <v>2817719.29</v>
      </c>
      <c r="T17" s="30"/>
      <c r="U17" s="30"/>
      <c r="V17" s="30"/>
      <c r="W17" s="30"/>
      <c r="X17" s="59">
        <f>22852280.71</f>
        <v>22852280.71</v>
      </c>
      <c r="Y17" s="59"/>
      <c r="Z17" s="59"/>
    </row>
    <row r="18" spans="1:26" s="1" customFormat="1" ht="58.5" customHeight="1">
      <c r="A18" s="57" t="s">
        <v>47</v>
      </c>
      <c r="B18" s="57"/>
      <c r="C18" s="57"/>
      <c r="D18" s="57"/>
      <c r="E18" s="57"/>
      <c r="F18" s="57"/>
      <c r="G18" s="57"/>
      <c r="H18" s="57"/>
      <c r="I18" s="57"/>
      <c r="J18" s="28" t="s">
        <v>34</v>
      </c>
      <c r="K18" s="28"/>
      <c r="L18" s="28"/>
      <c r="M18" s="28" t="s">
        <v>48</v>
      </c>
      <c r="N18" s="28"/>
      <c r="O18" s="28"/>
      <c r="P18" s="58" t="s">
        <v>40</v>
      </c>
      <c r="Q18" s="58"/>
      <c r="R18" s="58"/>
      <c r="S18" s="30">
        <f>26345.86</f>
        <v>26345.86</v>
      </c>
      <c r="T18" s="30"/>
      <c r="U18" s="30"/>
      <c r="V18" s="30"/>
      <c r="W18" s="30"/>
      <c r="X18" s="60" t="s">
        <v>40</v>
      </c>
      <c r="Y18" s="60"/>
      <c r="Z18" s="60"/>
    </row>
    <row r="19" spans="1:26" s="1" customFormat="1" ht="24" customHeight="1">
      <c r="A19" s="57" t="s">
        <v>49</v>
      </c>
      <c r="B19" s="57"/>
      <c r="C19" s="57"/>
      <c r="D19" s="57"/>
      <c r="E19" s="57"/>
      <c r="F19" s="57"/>
      <c r="G19" s="57"/>
      <c r="H19" s="57"/>
      <c r="I19" s="57"/>
      <c r="J19" s="28" t="s">
        <v>34</v>
      </c>
      <c r="K19" s="28"/>
      <c r="L19" s="28"/>
      <c r="M19" s="28" t="s">
        <v>50</v>
      </c>
      <c r="N19" s="28"/>
      <c r="O19" s="28"/>
      <c r="P19" s="58" t="s">
        <v>40</v>
      </c>
      <c r="Q19" s="58"/>
      <c r="R19" s="58"/>
      <c r="S19" s="30">
        <f>1150.11</f>
        <v>1150.11</v>
      </c>
      <c r="T19" s="30"/>
      <c r="U19" s="30"/>
      <c r="V19" s="30"/>
      <c r="W19" s="30"/>
      <c r="X19" s="60" t="s">
        <v>40</v>
      </c>
      <c r="Y19" s="60"/>
      <c r="Z19" s="60"/>
    </row>
    <row r="20" spans="1:26" s="1" customFormat="1" ht="53.25" customHeight="1">
      <c r="A20" s="57" t="s">
        <v>51</v>
      </c>
      <c r="B20" s="57"/>
      <c r="C20" s="57"/>
      <c r="D20" s="57"/>
      <c r="E20" s="57"/>
      <c r="F20" s="57"/>
      <c r="G20" s="57"/>
      <c r="H20" s="57"/>
      <c r="I20" s="57"/>
      <c r="J20" s="28" t="s">
        <v>34</v>
      </c>
      <c r="K20" s="28"/>
      <c r="L20" s="28"/>
      <c r="M20" s="28" t="s">
        <v>52</v>
      </c>
      <c r="N20" s="28"/>
      <c r="O20" s="28"/>
      <c r="P20" s="58" t="s">
        <v>40</v>
      </c>
      <c r="Q20" s="58"/>
      <c r="R20" s="58"/>
      <c r="S20" s="30">
        <f>2276.52</f>
        <v>2276.52</v>
      </c>
      <c r="T20" s="30"/>
      <c r="U20" s="30"/>
      <c r="V20" s="30"/>
      <c r="W20" s="30"/>
      <c r="X20" s="60" t="s">
        <v>40</v>
      </c>
      <c r="Y20" s="60"/>
      <c r="Z20" s="60"/>
    </row>
    <row r="21" spans="1:26" s="1" customFormat="1" ht="13.5" customHeight="1">
      <c r="A21" s="57" t="s">
        <v>53</v>
      </c>
      <c r="B21" s="57"/>
      <c r="C21" s="57"/>
      <c r="D21" s="57"/>
      <c r="E21" s="57"/>
      <c r="F21" s="57"/>
      <c r="G21" s="57"/>
      <c r="H21" s="57"/>
      <c r="I21" s="57"/>
      <c r="J21" s="28" t="s">
        <v>34</v>
      </c>
      <c r="K21" s="28"/>
      <c r="L21" s="28"/>
      <c r="M21" s="28" t="s">
        <v>54</v>
      </c>
      <c r="N21" s="28"/>
      <c r="O21" s="28"/>
      <c r="P21" s="30">
        <f>3300000</f>
        <v>3300000</v>
      </c>
      <c r="Q21" s="30"/>
      <c r="R21" s="30"/>
      <c r="S21" s="30">
        <f>367365.64</f>
        <v>367365.64</v>
      </c>
      <c r="T21" s="30"/>
      <c r="U21" s="30"/>
      <c r="V21" s="30"/>
      <c r="W21" s="30"/>
      <c r="X21" s="59">
        <f>2932634.36</f>
        <v>2932634.36</v>
      </c>
      <c r="Y21" s="59"/>
      <c r="Z21" s="59"/>
    </row>
    <row r="22" spans="1:26" s="1" customFormat="1" ht="27" customHeight="1">
      <c r="A22" s="57" t="s">
        <v>55</v>
      </c>
      <c r="B22" s="57"/>
      <c r="C22" s="57"/>
      <c r="D22" s="57"/>
      <c r="E22" s="57"/>
      <c r="F22" s="57"/>
      <c r="G22" s="57"/>
      <c r="H22" s="57"/>
      <c r="I22" s="57"/>
      <c r="J22" s="28" t="s">
        <v>34</v>
      </c>
      <c r="K22" s="28"/>
      <c r="L22" s="28"/>
      <c r="M22" s="28" t="s">
        <v>56</v>
      </c>
      <c r="N22" s="28"/>
      <c r="O22" s="28"/>
      <c r="P22" s="30">
        <f>3500000</f>
        <v>3500000</v>
      </c>
      <c r="Q22" s="30"/>
      <c r="R22" s="30"/>
      <c r="S22" s="30">
        <f>415678.11</f>
        <v>415678.11</v>
      </c>
      <c r="T22" s="30"/>
      <c r="U22" s="30"/>
      <c r="V22" s="30"/>
      <c r="W22" s="30"/>
      <c r="X22" s="59">
        <f>3084321.89</f>
        <v>3084321.89</v>
      </c>
      <c r="Y22" s="59"/>
      <c r="Z22" s="59"/>
    </row>
    <row r="23" spans="1:26" s="1" customFormat="1" ht="26.25" customHeight="1">
      <c r="A23" s="57" t="s">
        <v>57</v>
      </c>
      <c r="B23" s="57"/>
      <c r="C23" s="57"/>
      <c r="D23" s="57"/>
      <c r="E23" s="57"/>
      <c r="F23" s="57"/>
      <c r="G23" s="57"/>
      <c r="H23" s="57"/>
      <c r="I23" s="57"/>
      <c r="J23" s="28" t="s">
        <v>34</v>
      </c>
      <c r="K23" s="28"/>
      <c r="L23" s="28"/>
      <c r="M23" s="28" t="s">
        <v>58</v>
      </c>
      <c r="N23" s="28"/>
      <c r="O23" s="28"/>
      <c r="P23" s="30">
        <f>3000000</f>
        <v>3000000</v>
      </c>
      <c r="Q23" s="30"/>
      <c r="R23" s="30"/>
      <c r="S23" s="30">
        <f>448964.55</f>
        <v>448964.55</v>
      </c>
      <c r="T23" s="30"/>
      <c r="U23" s="30"/>
      <c r="V23" s="30"/>
      <c r="W23" s="30"/>
      <c r="X23" s="59">
        <f>2551035.45</f>
        <v>2551035.45</v>
      </c>
      <c r="Y23" s="59"/>
      <c r="Z23" s="59"/>
    </row>
    <row r="24" spans="1:26" s="1" customFormat="1" ht="28.5" customHeight="1">
      <c r="A24" s="57" t="s">
        <v>59</v>
      </c>
      <c r="B24" s="57"/>
      <c r="C24" s="57"/>
      <c r="D24" s="57"/>
      <c r="E24" s="57"/>
      <c r="F24" s="57"/>
      <c r="G24" s="57"/>
      <c r="H24" s="57"/>
      <c r="I24" s="57"/>
      <c r="J24" s="28" t="s">
        <v>34</v>
      </c>
      <c r="K24" s="28"/>
      <c r="L24" s="28"/>
      <c r="M24" s="28" t="s">
        <v>60</v>
      </c>
      <c r="N24" s="28"/>
      <c r="O24" s="28"/>
      <c r="P24" s="30">
        <f>10300000</f>
        <v>10300000</v>
      </c>
      <c r="Q24" s="30"/>
      <c r="R24" s="30"/>
      <c r="S24" s="30">
        <f>418247.01</f>
        <v>418247.01</v>
      </c>
      <c r="T24" s="30"/>
      <c r="U24" s="30"/>
      <c r="V24" s="30"/>
      <c r="W24" s="30"/>
      <c r="X24" s="59">
        <f>9881752.99</f>
        <v>9881752.99</v>
      </c>
      <c r="Y24" s="59"/>
      <c r="Z24" s="59"/>
    </row>
    <row r="25" spans="1:26" s="1" customFormat="1" ht="48.75" customHeight="1">
      <c r="A25" s="57" t="s">
        <v>61</v>
      </c>
      <c r="B25" s="57"/>
      <c r="C25" s="57"/>
      <c r="D25" s="57"/>
      <c r="E25" s="57"/>
      <c r="F25" s="57"/>
      <c r="G25" s="57"/>
      <c r="H25" s="57"/>
      <c r="I25" s="57"/>
      <c r="J25" s="28" t="s">
        <v>34</v>
      </c>
      <c r="K25" s="28"/>
      <c r="L25" s="28"/>
      <c r="M25" s="28" t="s">
        <v>62</v>
      </c>
      <c r="N25" s="28"/>
      <c r="O25" s="28"/>
      <c r="P25" s="30">
        <f>390000</f>
        <v>390000</v>
      </c>
      <c r="Q25" s="30"/>
      <c r="R25" s="30"/>
      <c r="S25" s="30">
        <f>1580</f>
        <v>1580</v>
      </c>
      <c r="T25" s="30"/>
      <c r="U25" s="30"/>
      <c r="V25" s="30"/>
      <c r="W25" s="30"/>
      <c r="X25" s="59">
        <f>388420</f>
        <v>388420</v>
      </c>
      <c r="Y25" s="59"/>
      <c r="Z25" s="59"/>
    </row>
    <row r="26" spans="1:26" s="1" customFormat="1" ht="27" customHeight="1">
      <c r="A26" s="57" t="s">
        <v>63</v>
      </c>
      <c r="B26" s="57"/>
      <c r="C26" s="57"/>
      <c r="D26" s="57"/>
      <c r="E26" s="57"/>
      <c r="F26" s="57"/>
      <c r="G26" s="57"/>
      <c r="H26" s="57"/>
      <c r="I26" s="57"/>
      <c r="J26" s="28" t="s">
        <v>34</v>
      </c>
      <c r="K26" s="28"/>
      <c r="L26" s="28"/>
      <c r="M26" s="28" t="s">
        <v>64</v>
      </c>
      <c r="N26" s="28"/>
      <c r="O26" s="28"/>
      <c r="P26" s="30">
        <f>50000</f>
        <v>50000</v>
      </c>
      <c r="Q26" s="30"/>
      <c r="R26" s="30"/>
      <c r="S26" s="30">
        <f>34990</f>
        <v>34990</v>
      </c>
      <c r="T26" s="30"/>
      <c r="U26" s="30"/>
      <c r="V26" s="30"/>
      <c r="W26" s="30"/>
      <c r="X26" s="59">
        <f>15010</f>
        <v>15010</v>
      </c>
      <c r="Y26" s="59"/>
      <c r="Z26" s="59"/>
    </row>
    <row r="27" spans="1:26" s="1" customFormat="1" ht="13.5" customHeight="1">
      <c r="A27" s="57" t="s">
        <v>65</v>
      </c>
      <c r="B27" s="57"/>
      <c r="C27" s="57"/>
      <c r="D27" s="57"/>
      <c r="E27" s="57"/>
      <c r="F27" s="57"/>
      <c r="G27" s="57"/>
      <c r="H27" s="57"/>
      <c r="I27" s="57"/>
      <c r="J27" s="28" t="s">
        <v>34</v>
      </c>
      <c r="K27" s="28"/>
      <c r="L27" s="28"/>
      <c r="M27" s="28" t="s">
        <v>66</v>
      </c>
      <c r="N27" s="28"/>
      <c r="O27" s="28"/>
      <c r="P27" s="58" t="s">
        <v>40</v>
      </c>
      <c r="Q27" s="58"/>
      <c r="R27" s="58"/>
      <c r="S27" s="30">
        <f>391.36</f>
        <v>391.36</v>
      </c>
      <c r="T27" s="30"/>
      <c r="U27" s="30"/>
      <c r="V27" s="30"/>
      <c r="W27" s="30"/>
      <c r="X27" s="60" t="s">
        <v>40</v>
      </c>
      <c r="Y27" s="60"/>
      <c r="Z27" s="60"/>
    </row>
    <row r="28" spans="1:26" s="1" customFormat="1" ht="50.25" customHeight="1">
      <c r="A28" s="57" t="s">
        <v>67</v>
      </c>
      <c r="B28" s="57"/>
      <c r="C28" s="57"/>
      <c r="D28" s="57"/>
      <c r="E28" s="57"/>
      <c r="F28" s="57"/>
      <c r="G28" s="57"/>
      <c r="H28" s="57"/>
      <c r="I28" s="57"/>
      <c r="J28" s="28" t="s">
        <v>34</v>
      </c>
      <c r="K28" s="28"/>
      <c r="L28" s="28"/>
      <c r="M28" s="28" t="s">
        <v>68</v>
      </c>
      <c r="N28" s="28"/>
      <c r="O28" s="28"/>
      <c r="P28" s="58" t="s">
        <v>40</v>
      </c>
      <c r="Q28" s="58"/>
      <c r="R28" s="58"/>
      <c r="S28" s="30">
        <f>365000</f>
        <v>365000</v>
      </c>
      <c r="T28" s="30"/>
      <c r="U28" s="30"/>
      <c r="V28" s="30"/>
      <c r="W28" s="30"/>
      <c r="X28" s="60" t="s">
        <v>40</v>
      </c>
      <c r="Y28" s="60"/>
      <c r="Z28" s="60"/>
    </row>
    <row r="29" spans="1:26" s="1" customFormat="1" ht="27.75" customHeight="1">
      <c r="A29" s="57" t="s">
        <v>69</v>
      </c>
      <c r="B29" s="57"/>
      <c r="C29" s="57"/>
      <c r="D29" s="57"/>
      <c r="E29" s="57"/>
      <c r="F29" s="57"/>
      <c r="G29" s="57"/>
      <c r="H29" s="57"/>
      <c r="I29" s="57"/>
      <c r="J29" s="28" t="s">
        <v>34</v>
      </c>
      <c r="K29" s="28"/>
      <c r="L29" s="28"/>
      <c r="M29" s="28" t="s">
        <v>70</v>
      </c>
      <c r="N29" s="28"/>
      <c r="O29" s="28"/>
      <c r="P29" s="58" t="s">
        <v>40</v>
      </c>
      <c r="Q29" s="58"/>
      <c r="R29" s="58"/>
      <c r="S29" s="30">
        <f>4900</f>
        <v>4900</v>
      </c>
      <c r="T29" s="30"/>
      <c r="U29" s="30"/>
      <c r="V29" s="30"/>
      <c r="W29" s="30"/>
      <c r="X29" s="60" t="s">
        <v>40</v>
      </c>
      <c r="Y29" s="60"/>
      <c r="Z29" s="60"/>
    </row>
    <row r="30" spans="1:26" s="1" customFormat="1" ht="17.25" customHeight="1">
      <c r="A30" s="57" t="s">
        <v>71</v>
      </c>
      <c r="B30" s="57"/>
      <c r="C30" s="57"/>
      <c r="D30" s="57"/>
      <c r="E30" s="57"/>
      <c r="F30" s="57"/>
      <c r="G30" s="57"/>
      <c r="H30" s="57"/>
      <c r="I30" s="57"/>
      <c r="J30" s="28" t="s">
        <v>34</v>
      </c>
      <c r="K30" s="28"/>
      <c r="L30" s="28"/>
      <c r="M30" s="28" t="s">
        <v>72</v>
      </c>
      <c r="N30" s="28"/>
      <c r="O30" s="28"/>
      <c r="P30" s="58" t="s">
        <v>40</v>
      </c>
      <c r="Q30" s="58"/>
      <c r="R30" s="58"/>
      <c r="S30" s="30">
        <f>0</f>
        <v>0</v>
      </c>
      <c r="T30" s="30"/>
      <c r="U30" s="30"/>
      <c r="V30" s="30"/>
      <c r="W30" s="30"/>
      <c r="X30" s="60" t="s">
        <v>40</v>
      </c>
      <c r="Y30" s="60"/>
      <c r="Z30" s="60"/>
    </row>
    <row r="31" spans="1:26" s="1" customFormat="1" ht="18" customHeight="1">
      <c r="A31" s="57" t="s">
        <v>73</v>
      </c>
      <c r="B31" s="57"/>
      <c r="C31" s="57"/>
      <c r="D31" s="57"/>
      <c r="E31" s="57"/>
      <c r="F31" s="57"/>
      <c r="G31" s="57"/>
      <c r="H31" s="57"/>
      <c r="I31" s="57"/>
      <c r="J31" s="28" t="s">
        <v>34</v>
      </c>
      <c r="K31" s="28"/>
      <c r="L31" s="28"/>
      <c r="M31" s="28" t="s">
        <v>74</v>
      </c>
      <c r="N31" s="28"/>
      <c r="O31" s="28"/>
      <c r="P31" s="58" t="s">
        <v>40</v>
      </c>
      <c r="Q31" s="58"/>
      <c r="R31" s="58"/>
      <c r="S31" s="30">
        <f>61000</f>
        <v>61000</v>
      </c>
      <c r="T31" s="30"/>
      <c r="U31" s="30"/>
      <c r="V31" s="30"/>
      <c r="W31" s="30"/>
      <c r="X31" s="60" t="s">
        <v>40</v>
      </c>
      <c r="Y31" s="60"/>
      <c r="Z31" s="60"/>
    </row>
    <row r="32" spans="1:26" s="1" customFormat="1" ht="16.5" customHeight="1">
      <c r="A32" s="57" t="s">
        <v>75</v>
      </c>
      <c r="B32" s="57"/>
      <c r="C32" s="57"/>
      <c r="D32" s="57"/>
      <c r="E32" s="57"/>
      <c r="F32" s="57"/>
      <c r="G32" s="57"/>
      <c r="H32" s="57"/>
      <c r="I32" s="57"/>
      <c r="J32" s="28" t="s">
        <v>34</v>
      </c>
      <c r="K32" s="28"/>
      <c r="L32" s="28"/>
      <c r="M32" s="28" t="s">
        <v>76</v>
      </c>
      <c r="N32" s="28"/>
      <c r="O32" s="28"/>
      <c r="P32" s="30">
        <f>12933100</f>
        <v>12933100</v>
      </c>
      <c r="Q32" s="30"/>
      <c r="R32" s="30"/>
      <c r="S32" s="30">
        <f>401842.46</f>
        <v>401842.46</v>
      </c>
      <c r="T32" s="30"/>
      <c r="U32" s="30"/>
      <c r="V32" s="30"/>
      <c r="W32" s="30"/>
      <c r="X32" s="59">
        <f>12531257.54</f>
        <v>12531257.54</v>
      </c>
      <c r="Y32" s="59"/>
      <c r="Z32" s="59"/>
    </row>
    <row r="33" spans="1:26" s="1" customFormat="1" ht="26.25" customHeight="1">
      <c r="A33" s="57" t="s">
        <v>77</v>
      </c>
      <c r="B33" s="57"/>
      <c r="C33" s="57"/>
      <c r="D33" s="57"/>
      <c r="E33" s="57"/>
      <c r="F33" s="57"/>
      <c r="G33" s="57"/>
      <c r="H33" s="57"/>
      <c r="I33" s="57"/>
      <c r="J33" s="28" t="s">
        <v>34</v>
      </c>
      <c r="K33" s="28"/>
      <c r="L33" s="28"/>
      <c r="M33" s="28" t="s">
        <v>78</v>
      </c>
      <c r="N33" s="28"/>
      <c r="O33" s="28"/>
      <c r="P33" s="30">
        <f>7600</f>
        <v>7600</v>
      </c>
      <c r="Q33" s="30"/>
      <c r="R33" s="30"/>
      <c r="S33" s="58" t="s">
        <v>40</v>
      </c>
      <c r="T33" s="58"/>
      <c r="U33" s="58"/>
      <c r="V33" s="58"/>
      <c r="W33" s="58"/>
      <c r="X33" s="59">
        <f>7600</f>
        <v>7600</v>
      </c>
      <c r="Y33" s="59"/>
      <c r="Z33" s="59"/>
    </row>
    <row r="34" spans="1:26" s="1" customFormat="1" ht="15.75" customHeight="1">
      <c r="A34" s="57" t="s">
        <v>79</v>
      </c>
      <c r="B34" s="57"/>
      <c r="C34" s="57"/>
      <c r="D34" s="57"/>
      <c r="E34" s="57"/>
      <c r="F34" s="57"/>
      <c r="G34" s="57"/>
      <c r="H34" s="57"/>
      <c r="I34" s="57"/>
      <c r="J34" s="28" t="s">
        <v>34</v>
      </c>
      <c r="K34" s="28"/>
      <c r="L34" s="28"/>
      <c r="M34" s="28" t="s">
        <v>80</v>
      </c>
      <c r="N34" s="28"/>
      <c r="O34" s="28"/>
      <c r="P34" s="30">
        <f>49250</f>
        <v>49250</v>
      </c>
      <c r="Q34" s="30"/>
      <c r="R34" s="30"/>
      <c r="S34" s="58" t="s">
        <v>40</v>
      </c>
      <c r="T34" s="58"/>
      <c r="U34" s="58"/>
      <c r="V34" s="58"/>
      <c r="W34" s="58"/>
      <c r="X34" s="59">
        <f>49250</f>
        <v>49250</v>
      </c>
      <c r="Y34" s="59"/>
      <c r="Z34" s="59"/>
    </row>
    <row r="35" spans="1:26" s="1" customFormat="1" ht="13.5" customHeight="1">
      <c r="A35" s="56" t="s">
        <v>10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s="1" customFormat="1" ht="13.5" customHeight="1">
      <c r="A36" s="42" t="s">
        <v>81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s="1" customFormat="1" ht="34.5" customHeight="1">
      <c r="A37" s="43" t="s">
        <v>21</v>
      </c>
      <c r="B37" s="43"/>
      <c r="C37" s="43"/>
      <c r="D37" s="43"/>
      <c r="E37" s="43"/>
      <c r="F37" s="43"/>
      <c r="G37" s="43"/>
      <c r="H37" s="43"/>
      <c r="I37" s="43" t="s">
        <v>22</v>
      </c>
      <c r="J37" s="43"/>
      <c r="K37" s="43"/>
      <c r="L37" s="43" t="s">
        <v>82</v>
      </c>
      <c r="M37" s="43"/>
      <c r="N37" s="43"/>
      <c r="O37" s="44" t="s">
        <v>83</v>
      </c>
      <c r="P37" s="44"/>
      <c r="Q37" s="44" t="s">
        <v>24</v>
      </c>
      <c r="R37" s="44"/>
      <c r="S37" s="44"/>
      <c r="T37" s="44" t="s">
        <v>25</v>
      </c>
      <c r="U37" s="44"/>
      <c r="V37" s="44"/>
      <c r="W37" s="44"/>
      <c r="X37" s="44"/>
      <c r="Y37" s="45" t="s">
        <v>26</v>
      </c>
      <c r="Z37" s="45"/>
    </row>
    <row r="38" spans="1:26" s="1" customFormat="1" ht="13.5" customHeight="1">
      <c r="A38" s="39" t="s">
        <v>27</v>
      </c>
      <c r="B38" s="39"/>
      <c r="C38" s="39"/>
      <c r="D38" s="39"/>
      <c r="E38" s="39"/>
      <c r="F38" s="39"/>
      <c r="G38" s="39"/>
      <c r="H38" s="39"/>
      <c r="I38" s="39" t="s">
        <v>28</v>
      </c>
      <c r="J38" s="39"/>
      <c r="K38" s="39"/>
      <c r="L38" s="39" t="s">
        <v>29</v>
      </c>
      <c r="M38" s="39"/>
      <c r="N38" s="39"/>
      <c r="O38" s="40" t="s">
        <v>30</v>
      </c>
      <c r="P38" s="40"/>
      <c r="Q38" s="40" t="s">
        <v>31</v>
      </c>
      <c r="R38" s="40"/>
      <c r="S38" s="40"/>
      <c r="T38" s="40" t="s">
        <v>32</v>
      </c>
      <c r="U38" s="40"/>
      <c r="V38" s="40"/>
      <c r="W38" s="40"/>
      <c r="X38" s="40"/>
      <c r="Y38" s="41" t="s">
        <v>84</v>
      </c>
      <c r="Z38" s="41"/>
    </row>
    <row r="39" spans="1:26" s="1" customFormat="1" ht="13.5" customHeight="1">
      <c r="A39" s="34" t="s">
        <v>85</v>
      </c>
      <c r="B39" s="34"/>
      <c r="C39" s="34"/>
      <c r="D39" s="34"/>
      <c r="E39" s="34"/>
      <c r="F39" s="34"/>
      <c r="G39" s="34"/>
      <c r="H39" s="34"/>
      <c r="I39" s="35" t="s">
        <v>86</v>
      </c>
      <c r="J39" s="35"/>
      <c r="K39" s="35"/>
      <c r="L39" s="35" t="s">
        <v>35</v>
      </c>
      <c r="M39" s="35"/>
      <c r="N39" s="35"/>
      <c r="O39" s="54" t="s">
        <v>35</v>
      </c>
      <c r="P39" s="54"/>
      <c r="Q39" s="37">
        <f>70205196.99</f>
        <v>70205196.99</v>
      </c>
      <c r="R39" s="37"/>
      <c r="S39" s="37"/>
      <c r="T39" s="37">
        <f>6653460.28</f>
        <v>6653460.28</v>
      </c>
      <c r="U39" s="37"/>
      <c r="V39" s="37"/>
      <c r="W39" s="37"/>
      <c r="X39" s="37"/>
      <c r="Y39" s="55">
        <f>63551736.71</f>
        <v>63551736.71</v>
      </c>
      <c r="Z39" s="55"/>
    </row>
    <row r="40" spans="1:26" s="1" customFormat="1" ht="13.5" customHeight="1">
      <c r="A40" s="14" t="s">
        <v>87</v>
      </c>
      <c r="B40" s="14"/>
      <c r="C40" s="14"/>
      <c r="D40" s="14"/>
      <c r="E40" s="14"/>
      <c r="F40" s="14"/>
      <c r="G40" s="14"/>
      <c r="H40" s="14"/>
      <c r="I40" s="15" t="s">
        <v>86</v>
      </c>
      <c r="J40" s="15"/>
      <c r="K40" s="15"/>
      <c r="L40" s="15" t="s">
        <v>88</v>
      </c>
      <c r="M40" s="15"/>
      <c r="N40" s="15"/>
      <c r="O40" s="52" t="s">
        <v>89</v>
      </c>
      <c r="P40" s="52"/>
      <c r="Q40" s="17">
        <f>305000</f>
        <v>305000</v>
      </c>
      <c r="R40" s="17"/>
      <c r="S40" s="17"/>
      <c r="T40" s="21" t="s">
        <v>40</v>
      </c>
      <c r="U40" s="21"/>
      <c r="V40" s="21"/>
      <c r="W40" s="21"/>
      <c r="X40" s="21"/>
      <c r="Y40" s="46">
        <f>305000</f>
        <v>305000</v>
      </c>
      <c r="Z40" s="46"/>
    </row>
    <row r="41" spans="1:26" s="1" customFormat="1" ht="13.5" customHeight="1">
      <c r="A41" s="14" t="s">
        <v>90</v>
      </c>
      <c r="B41" s="14"/>
      <c r="C41" s="14"/>
      <c r="D41" s="14"/>
      <c r="E41" s="14"/>
      <c r="F41" s="14"/>
      <c r="G41" s="14"/>
      <c r="H41" s="14"/>
      <c r="I41" s="15" t="s">
        <v>86</v>
      </c>
      <c r="J41" s="15"/>
      <c r="K41" s="15"/>
      <c r="L41" s="15" t="s">
        <v>91</v>
      </c>
      <c r="M41" s="15"/>
      <c r="N41" s="15"/>
      <c r="O41" s="52" t="s">
        <v>92</v>
      </c>
      <c r="P41" s="52"/>
      <c r="Q41" s="17">
        <f>750000</f>
        <v>750000</v>
      </c>
      <c r="R41" s="17"/>
      <c r="S41" s="17"/>
      <c r="T41" s="17">
        <f>76408</f>
        <v>76408</v>
      </c>
      <c r="U41" s="17"/>
      <c r="V41" s="17"/>
      <c r="W41" s="17"/>
      <c r="X41" s="17"/>
      <c r="Y41" s="46">
        <f>673592</f>
        <v>673592</v>
      </c>
      <c r="Z41" s="46"/>
    </row>
    <row r="42" spans="1:26" s="1" customFormat="1" ht="13.5" customHeight="1">
      <c r="A42" s="14" t="s">
        <v>93</v>
      </c>
      <c r="B42" s="14"/>
      <c r="C42" s="14"/>
      <c r="D42" s="14"/>
      <c r="E42" s="14"/>
      <c r="F42" s="14"/>
      <c r="G42" s="14"/>
      <c r="H42" s="14"/>
      <c r="I42" s="15" t="s">
        <v>86</v>
      </c>
      <c r="J42" s="15"/>
      <c r="K42" s="15"/>
      <c r="L42" s="15" t="s">
        <v>94</v>
      </c>
      <c r="M42" s="15"/>
      <c r="N42" s="15"/>
      <c r="O42" s="52" t="s">
        <v>95</v>
      </c>
      <c r="P42" s="52"/>
      <c r="Q42" s="17">
        <f>205500</f>
        <v>205500</v>
      </c>
      <c r="R42" s="17"/>
      <c r="S42" s="17"/>
      <c r="T42" s="17">
        <f>18166.51</f>
        <v>18166.51</v>
      </c>
      <c r="U42" s="17"/>
      <c r="V42" s="17"/>
      <c r="W42" s="17"/>
      <c r="X42" s="17"/>
      <c r="Y42" s="46">
        <f>187333.49</f>
        <v>187333.49</v>
      </c>
      <c r="Z42" s="46"/>
    </row>
    <row r="43" spans="1:26" s="1" customFormat="1" ht="13.5" customHeight="1">
      <c r="A43" s="14" t="s">
        <v>90</v>
      </c>
      <c r="B43" s="14"/>
      <c r="C43" s="14"/>
      <c r="D43" s="14"/>
      <c r="E43" s="14"/>
      <c r="F43" s="14"/>
      <c r="G43" s="14"/>
      <c r="H43" s="14"/>
      <c r="I43" s="15" t="s">
        <v>86</v>
      </c>
      <c r="J43" s="15"/>
      <c r="K43" s="15"/>
      <c r="L43" s="15" t="s">
        <v>96</v>
      </c>
      <c r="M43" s="15"/>
      <c r="N43" s="15"/>
      <c r="O43" s="52" t="s">
        <v>92</v>
      </c>
      <c r="P43" s="52"/>
      <c r="Q43" s="17">
        <f>7700000</f>
        <v>7700000</v>
      </c>
      <c r="R43" s="17"/>
      <c r="S43" s="17"/>
      <c r="T43" s="17">
        <f>717258.93</f>
        <v>717258.93</v>
      </c>
      <c r="U43" s="17"/>
      <c r="V43" s="17"/>
      <c r="W43" s="17"/>
      <c r="X43" s="17"/>
      <c r="Y43" s="46">
        <f>6982741.07</f>
        <v>6982741.07</v>
      </c>
      <c r="Z43" s="46"/>
    </row>
    <row r="44" spans="1:26" s="1" customFormat="1" ht="13.5" customHeight="1">
      <c r="A44" s="14" t="s">
        <v>97</v>
      </c>
      <c r="B44" s="14"/>
      <c r="C44" s="14"/>
      <c r="D44" s="14"/>
      <c r="E44" s="14"/>
      <c r="F44" s="14"/>
      <c r="G44" s="14"/>
      <c r="H44" s="14"/>
      <c r="I44" s="15" t="s">
        <v>86</v>
      </c>
      <c r="J44" s="15"/>
      <c r="K44" s="15"/>
      <c r="L44" s="15" t="s">
        <v>98</v>
      </c>
      <c r="M44" s="15"/>
      <c r="N44" s="15"/>
      <c r="O44" s="52" t="s">
        <v>99</v>
      </c>
      <c r="P44" s="52"/>
      <c r="Q44" s="17">
        <f>1800</f>
        <v>1800</v>
      </c>
      <c r="R44" s="17"/>
      <c r="S44" s="17"/>
      <c r="T44" s="17">
        <f>100</f>
        <v>100</v>
      </c>
      <c r="U44" s="17"/>
      <c r="V44" s="17"/>
      <c r="W44" s="17"/>
      <c r="X44" s="17"/>
      <c r="Y44" s="46">
        <f>1700</f>
        <v>1700</v>
      </c>
      <c r="Z44" s="46"/>
    </row>
    <row r="45" spans="1:26" s="1" customFormat="1" ht="13.5" customHeight="1">
      <c r="A45" s="14" t="s">
        <v>93</v>
      </c>
      <c r="B45" s="14"/>
      <c r="C45" s="14"/>
      <c r="D45" s="14"/>
      <c r="E45" s="14"/>
      <c r="F45" s="14"/>
      <c r="G45" s="14"/>
      <c r="H45" s="14"/>
      <c r="I45" s="15" t="s">
        <v>86</v>
      </c>
      <c r="J45" s="15"/>
      <c r="K45" s="15"/>
      <c r="L45" s="15" t="s">
        <v>100</v>
      </c>
      <c r="M45" s="15"/>
      <c r="N45" s="15"/>
      <c r="O45" s="52" t="s">
        <v>95</v>
      </c>
      <c r="P45" s="52"/>
      <c r="Q45" s="17">
        <f>2268200</f>
        <v>2268200</v>
      </c>
      <c r="R45" s="17"/>
      <c r="S45" s="17"/>
      <c r="T45" s="17">
        <f>156838.51</f>
        <v>156838.51</v>
      </c>
      <c r="U45" s="17"/>
      <c r="V45" s="17"/>
      <c r="W45" s="17"/>
      <c r="X45" s="17"/>
      <c r="Y45" s="46">
        <f>2111361.49</f>
        <v>2111361.49</v>
      </c>
      <c r="Z45" s="46"/>
    </row>
    <row r="46" spans="1:26" s="1" customFormat="1" ht="13.5" customHeight="1">
      <c r="A46" s="14" t="s">
        <v>101</v>
      </c>
      <c r="B46" s="14"/>
      <c r="C46" s="14"/>
      <c r="D46" s="14"/>
      <c r="E46" s="14"/>
      <c r="F46" s="14"/>
      <c r="G46" s="14"/>
      <c r="H46" s="14"/>
      <c r="I46" s="15" t="s">
        <v>86</v>
      </c>
      <c r="J46" s="15"/>
      <c r="K46" s="15"/>
      <c r="L46" s="15" t="s">
        <v>102</v>
      </c>
      <c r="M46" s="15"/>
      <c r="N46" s="15"/>
      <c r="O46" s="52" t="s">
        <v>103</v>
      </c>
      <c r="P46" s="52"/>
      <c r="Q46" s="17">
        <f>215000</f>
        <v>215000</v>
      </c>
      <c r="R46" s="17"/>
      <c r="S46" s="17"/>
      <c r="T46" s="17">
        <f>38383.23</f>
        <v>38383.23</v>
      </c>
      <c r="U46" s="17"/>
      <c r="V46" s="17"/>
      <c r="W46" s="17"/>
      <c r="X46" s="17"/>
      <c r="Y46" s="46">
        <f>176616.77</f>
        <v>176616.77</v>
      </c>
      <c r="Z46" s="46"/>
    </row>
    <row r="47" spans="1:26" s="1" customFormat="1" ht="13.5" customHeight="1">
      <c r="A47" s="14" t="s">
        <v>104</v>
      </c>
      <c r="B47" s="14"/>
      <c r="C47" s="14"/>
      <c r="D47" s="14"/>
      <c r="E47" s="14"/>
      <c r="F47" s="14"/>
      <c r="G47" s="14"/>
      <c r="H47" s="14"/>
      <c r="I47" s="15" t="s">
        <v>86</v>
      </c>
      <c r="J47" s="15"/>
      <c r="K47" s="15"/>
      <c r="L47" s="15" t="s">
        <v>102</v>
      </c>
      <c r="M47" s="15"/>
      <c r="N47" s="15"/>
      <c r="O47" s="52" t="s">
        <v>105</v>
      </c>
      <c r="P47" s="52"/>
      <c r="Q47" s="17">
        <f>170000</f>
        <v>170000</v>
      </c>
      <c r="R47" s="17"/>
      <c r="S47" s="17"/>
      <c r="T47" s="17">
        <f>22750.77</f>
        <v>22750.77</v>
      </c>
      <c r="U47" s="17"/>
      <c r="V47" s="17"/>
      <c r="W47" s="17"/>
      <c r="X47" s="17"/>
      <c r="Y47" s="46">
        <f>147249.23</f>
        <v>147249.23</v>
      </c>
      <c r="Z47" s="46"/>
    </row>
    <row r="48" spans="1:26" s="1" customFormat="1" ht="13.5" customHeight="1">
      <c r="A48" s="14" t="s">
        <v>106</v>
      </c>
      <c r="B48" s="14"/>
      <c r="C48" s="14"/>
      <c r="D48" s="14"/>
      <c r="E48" s="14"/>
      <c r="F48" s="14"/>
      <c r="G48" s="14"/>
      <c r="H48" s="14"/>
      <c r="I48" s="15" t="s">
        <v>86</v>
      </c>
      <c r="J48" s="15"/>
      <c r="K48" s="15"/>
      <c r="L48" s="15" t="s">
        <v>102</v>
      </c>
      <c r="M48" s="15"/>
      <c r="N48" s="15"/>
      <c r="O48" s="52" t="s">
        <v>107</v>
      </c>
      <c r="P48" s="52"/>
      <c r="Q48" s="17">
        <f>205000</f>
        <v>205000</v>
      </c>
      <c r="R48" s="17"/>
      <c r="S48" s="17"/>
      <c r="T48" s="17">
        <f>26450</f>
        <v>26450</v>
      </c>
      <c r="U48" s="17"/>
      <c r="V48" s="17"/>
      <c r="W48" s="17"/>
      <c r="X48" s="17"/>
      <c r="Y48" s="46">
        <f>178550</f>
        <v>178550</v>
      </c>
      <c r="Z48" s="46"/>
    </row>
    <row r="49" spans="1:26" s="1" customFormat="1" ht="13.5" customHeight="1">
      <c r="A49" s="14" t="s">
        <v>108</v>
      </c>
      <c r="B49" s="14"/>
      <c r="C49" s="14"/>
      <c r="D49" s="14"/>
      <c r="E49" s="14"/>
      <c r="F49" s="14"/>
      <c r="G49" s="14"/>
      <c r="H49" s="14"/>
      <c r="I49" s="15" t="s">
        <v>86</v>
      </c>
      <c r="J49" s="15"/>
      <c r="K49" s="15"/>
      <c r="L49" s="15" t="s">
        <v>102</v>
      </c>
      <c r="M49" s="15"/>
      <c r="N49" s="15"/>
      <c r="O49" s="52" t="s">
        <v>109</v>
      </c>
      <c r="P49" s="52"/>
      <c r="Q49" s="17">
        <f>1110500</f>
        <v>1110500</v>
      </c>
      <c r="R49" s="17"/>
      <c r="S49" s="17"/>
      <c r="T49" s="17">
        <f>73672.24</f>
        <v>73672.24</v>
      </c>
      <c r="U49" s="17"/>
      <c r="V49" s="17"/>
      <c r="W49" s="17"/>
      <c r="X49" s="17"/>
      <c r="Y49" s="46">
        <f>1036827.76</f>
        <v>1036827.76</v>
      </c>
      <c r="Z49" s="46"/>
    </row>
    <row r="50" spans="1:26" s="1" customFormat="1" ht="13.5" customHeight="1">
      <c r="A50" s="14" t="s">
        <v>110</v>
      </c>
      <c r="B50" s="14"/>
      <c r="C50" s="14"/>
      <c r="D50" s="14"/>
      <c r="E50" s="14"/>
      <c r="F50" s="14"/>
      <c r="G50" s="14"/>
      <c r="H50" s="14"/>
      <c r="I50" s="15" t="s">
        <v>86</v>
      </c>
      <c r="J50" s="15"/>
      <c r="K50" s="15"/>
      <c r="L50" s="15" t="s">
        <v>102</v>
      </c>
      <c r="M50" s="15"/>
      <c r="N50" s="15"/>
      <c r="O50" s="52" t="s">
        <v>111</v>
      </c>
      <c r="P50" s="52"/>
      <c r="Q50" s="17">
        <f>50000</f>
        <v>50000</v>
      </c>
      <c r="R50" s="17"/>
      <c r="S50" s="17"/>
      <c r="T50" s="21" t="s">
        <v>40</v>
      </c>
      <c r="U50" s="21"/>
      <c r="V50" s="21"/>
      <c r="W50" s="21"/>
      <c r="X50" s="21"/>
      <c r="Y50" s="46">
        <f>50000</f>
        <v>50000</v>
      </c>
      <c r="Z50" s="46"/>
    </row>
    <row r="51" spans="1:26" s="1" customFormat="1" ht="13.5" customHeight="1">
      <c r="A51" s="14" t="s">
        <v>112</v>
      </c>
      <c r="B51" s="14"/>
      <c r="C51" s="14"/>
      <c r="D51" s="14"/>
      <c r="E51" s="14"/>
      <c r="F51" s="14"/>
      <c r="G51" s="14"/>
      <c r="H51" s="14"/>
      <c r="I51" s="15" t="s">
        <v>86</v>
      </c>
      <c r="J51" s="15"/>
      <c r="K51" s="15"/>
      <c r="L51" s="15" t="s">
        <v>102</v>
      </c>
      <c r="M51" s="15"/>
      <c r="N51" s="15"/>
      <c r="O51" s="52" t="s">
        <v>113</v>
      </c>
      <c r="P51" s="52"/>
      <c r="Q51" s="17">
        <f>160000</f>
        <v>160000</v>
      </c>
      <c r="R51" s="17"/>
      <c r="S51" s="17"/>
      <c r="T51" s="17">
        <f>3750</f>
        <v>3750</v>
      </c>
      <c r="U51" s="17"/>
      <c r="V51" s="17"/>
      <c r="W51" s="17"/>
      <c r="X51" s="17"/>
      <c r="Y51" s="46">
        <f>156250</f>
        <v>156250</v>
      </c>
      <c r="Z51" s="46"/>
    </row>
    <row r="52" spans="1:26" s="1" customFormat="1" ht="13.5" customHeight="1">
      <c r="A52" s="14" t="s">
        <v>114</v>
      </c>
      <c r="B52" s="14"/>
      <c r="C52" s="14"/>
      <c r="D52" s="14"/>
      <c r="E52" s="14"/>
      <c r="F52" s="14"/>
      <c r="G52" s="14"/>
      <c r="H52" s="14"/>
      <c r="I52" s="15" t="s">
        <v>86</v>
      </c>
      <c r="J52" s="15"/>
      <c r="K52" s="15"/>
      <c r="L52" s="15" t="s">
        <v>115</v>
      </c>
      <c r="M52" s="15"/>
      <c r="N52" s="15"/>
      <c r="O52" s="52" t="s">
        <v>116</v>
      </c>
      <c r="P52" s="52"/>
      <c r="Q52" s="17">
        <f>50000</f>
        <v>50000</v>
      </c>
      <c r="R52" s="17"/>
      <c r="S52" s="17"/>
      <c r="T52" s="17">
        <f>6305</f>
        <v>6305</v>
      </c>
      <c r="U52" s="17"/>
      <c r="V52" s="17"/>
      <c r="W52" s="17"/>
      <c r="X52" s="17"/>
      <c r="Y52" s="46">
        <f>43695</f>
        <v>43695</v>
      </c>
      <c r="Z52" s="46"/>
    </row>
    <row r="53" spans="1:26" s="1" customFormat="1" ht="13.5" customHeight="1">
      <c r="A53" s="14" t="s">
        <v>114</v>
      </c>
      <c r="B53" s="14"/>
      <c r="C53" s="14"/>
      <c r="D53" s="14"/>
      <c r="E53" s="14"/>
      <c r="F53" s="14"/>
      <c r="G53" s="14"/>
      <c r="H53" s="14"/>
      <c r="I53" s="15" t="s">
        <v>86</v>
      </c>
      <c r="J53" s="15"/>
      <c r="K53" s="15"/>
      <c r="L53" s="15" t="s">
        <v>117</v>
      </c>
      <c r="M53" s="15"/>
      <c r="N53" s="15"/>
      <c r="O53" s="52" t="s">
        <v>116</v>
      </c>
      <c r="P53" s="52"/>
      <c r="Q53" s="17">
        <f>25000</f>
        <v>25000</v>
      </c>
      <c r="R53" s="17"/>
      <c r="S53" s="17"/>
      <c r="T53" s="17">
        <f>1570</f>
        <v>1570</v>
      </c>
      <c r="U53" s="17"/>
      <c r="V53" s="17"/>
      <c r="W53" s="17"/>
      <c r="X53" s="17"/>
      <c r="Y53" s="46">
        <f>23430</f>
        <v>23430</v>
      </c>
      <c r="Z53" s="46"/>
    </row>
    <row r="54" spans="1:26" s="1" customFormat="1" ht="13.5" customHeight="1">
      <c r="A54" s="14" t="s">
        <v>114</v>
      </c>
      <c r="B54" s="14"/>
      <c r="C54" s="14"/>
      <c r="D54" s="14"/>
      <c r="E54" s="14"/>
      <c r="F54" s="14"/>
      <c r="G54" s="14"/>
      <c r="H54" s="14"/>
      <c r="I54" s="15" t="s">
        <v>86</v>
      </c>
      <c r="J54" s="15"/>
      <c r="K54" s="15"/>
      <c r="L54" s="15" t="s">
        <v>118</v>
      </c>
      <c r="M54" s="15"/>
      <c r="N54" s="15"/>
      <c r="O54" s="52" t="s">
        <v>116</v>
      </c>
      <c r="P54" s="52"/>
      <c r="Q54" s="17">
        <f>25000</f>
        <v>25000</v>
      </c>
      <c r="R54" s="17"/>
      <c r="S54" s="17"/>
      <c r="T54" s="17">
        <f>2902.78</f>
        <v>2902.78</v>
      </c>
      <c r="U54" s="17"/>
      <c r="V54" s="17"/>
      <c r="W54" s="17"/>
      <c r="X54" s="17"/>
      <c r="Y54" s="46">
        <f>22097.22</f>
        <v>22097.22</v>
      </c>
      <c r="Z54" s="46"/>
    </row>
    <row r="55" spans="1:26" s="1" customFormat="1" ht="13.5" customHeight="1">
      <c r="A55" s="14" t="s">
        <v>112</v>
      </c>
      <c r="B55" s="14"/>
      <c r="C55" s="14"/>
      <c r="D55" s="14"/>
      <c r="E55" s="14"/>
      <c r="F55" s="14"/>
      <c r="G55" s="14"/>
      <c r="H55" s="14"/>
      <c r="I55" s="15" t="s">
        <v>86</v>
      </c>
      <c r="J55" s="15"/>
      <c r="K55" s="15"/>
      <c r="L55" s="15" t="s">
        <v>119</v>
      </c>
      <c r="M55" s="15"/>
      <c r="N55" s="15"/>
      <c r="O55" s="52" t="s">
        <v>113</v>
      </c>
      <c r="P55" s="52"/>
      <c r="Q55" s="17">
        <f>7600</f>
        <v>7600</v>
      </c>
      <c r="R55" s="17"/>
      <c r="S55" s="17"/>
      <c r="T55" s="21" t="s">
        <v>40</v>
      </c>
      <c r="U55" s="21"/>
      <c r="V55" s="21"/>
      <c r="W55" s="21"/>
      <c r="X55" s="21"/>
      <c r="Y55" s="46">
        <f>7600</f>
        <v>7600</v>
      </c>
      <c r="Z55" s="46"/>
    </row>
    <row r="56" spans="1:26" s="1" customFormat="1" ht="13.5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5" t="s">
        <v>86</v>
      </c>
      <c r="J56" s="15"/>
      <c r="K56" s="15"/>
      <c r="L56" s="15" t="s">
        <v>120</v>
      </c>
      <c r="M56" s="15"/>
      <c r="N56" s="15"/>
      <c r="O56" s="52" t="s">
        <v>116</v>
      </c>
      <c r="P56" s="52"/>
      <c r="Q56" s="17">
        <f>14000</f>
        <v>14000</v>
      </c>
      <c r="R56" s="17"/>
      <c r="S56" s="17"/>
      <c r="T56" s="21" t="s">
        <v>40</v>
      </c>
      <c r="U56" s="21"/>
      <c r="V56" s="21"/>
      <c r="W56" s="21"/>
      <c r="X56" s="21"/>
      <c r="Y56" s="46">
        <f>14000</f>
        <v>14000</v>
      </c>
      <c r="Z56" s="46"/>
    </row>
    <row r="57" spans="1:26" s="1" customFormat="1" ht="13.5" customHeight="1">
      <c r="A57" s="14" t="s">
        <v>114</v>
      </c>
      <c r="B57" s="14"/>
      <c r="C57" s="14"/>
      <c r="D57" s="14"/>
      <c r="E57" s="14"/>
      <c r="F57" s="14"/>
      <c r="G57" s="14"/>
      <c r="H57" s="14"/>
      <c r="I57" s="15" t="s">
        <v>86</v>
      </c>
      <c r="J57" s="15"/>
      <c r="K57" s="15"/>
      <c r="L57" s="15" t="s">
        <v>121</v>
      </c>
      <c r="M57" s="15"/>
      <c r="N57" s="15"/>
      <c r="O57" s="52" t="s">
        <v>116</v>
      </c>
      <c r="P57" s="52"/>
      <c r="Q57" s="17">
        <f>100000</f>
        <v>100000</v>
      </c>
      <c r="R57" s="17"/>
      <c r="S57" s="17"/>
      <c r="T57" s="21" t="s">
        <v>40</v>
      </c>
      <c r="U57" s="21"/>
      <c r="V57" s="21"/>
      <c r="W57" s="21"/>
      <c r="X57" s="21"/>
      <c r="Y57" s="46">
        <f>100000</f>
        <v>100000</v>
      </c>
      <c r="Z57" s="46"/>
    </row>
    <row r="58" spans="1:26" s="1" customFormat="1" ht="13.5" customHeight="1">
      <c r="A58" s="14" t="s">
        <v>122</v>
      </c>
      <c r="B58" s="14"/>
      <c r="C58" s="14"/>
      <c r="D58" s="14"/>
      <c r="E58" s="14"/>
      <c r="F58" s="14"/>
      <c r="G58" s="14"/>
      <c r="H58" s="14"/>
      <c r="I58" s="15" t="s">
        <v>86</v>
      </c>
      <c r="J58" s="15"/>
      <c r="K58" s="15"/>
      <c r="L58" s="15" t="s">
        <v>123</v>
      </c>
      <c r="M58" s="15"/>
      <c r="N58" s="15"/>
      <c r="O58" s="52" t="s">
        <v>124</v>
      </c>
      <c r="P58" s="52"/>
      <c r="Q58" s="17">
        <f>50000</f>
        <v>50000</v>
      </c>
      <c r="R58" s="17"/>
      <c r="S58" s="17"/>
      <c r="T58" s="21" t="s">
        <v>40</v>
      </c>
      <c r="U58" s="21"/>
      <c r="V58" s="21"/>
      <c r="W58" s="21"/>
      <c r="X58" s="21"/>
      <c r="Y58" s="46">
        <f>50000</f>
        <v>50000</v>
      </c>
      <c r="Z58" s="46"/>
    </row>
    <row r="59" spans="1:26" s="1" customFormat="1" ht="13.5" customHeight="1">
      <c r="A59" s="14" t="s">
        <v>125</v>
      </c>
      <c r="B59" s="14"/>
      <c r="C59" s="14"/>
      <c r="D59" s="14"/>
      <c r="E59" s="14"/>
      <c r="F59" s="14"/>
      <c r="G59" s="14"/>
      <c r="H59" s="14"/>
      <c r="I59" s="15" t="s">
        <v>86</v>
      </c>
      <c r="J59" s="15"/>
      <c r="K59" s="15"/>
      <c r="L59" s="15" t="s">
        <v>123</v>
      </c>
      <c r="M59" s="15"/>
      <c r="N59" s="15"/>
      <c r="O59" s="52" t="s">
        <v>126</v>
      </c>
      <c r="P59" s="52"/>
      <c r="Q59" s="17">
        <f>27000</f>
        <v>27000</v>
      </c>
      <c r="R59" s="17"/>
      <c r="S59" s="17"/>
      <c r="T59" s="21" t="s">
        <v>40</v>
      </c>
      <c r="U59" s="21"/>
      <c r="V59" s="21"/>
      <c r="W59" s="21"/>
      <c r="X59" s="21"/>
      <c r="Y59" s="46">
        <f>27000</f>
        <v>27000</v>
      </c>
      <c r="Z59" s="46"/>
    </row>
    <row r="60" spans="1:26" s="1" customFormat="1" ht="13.5" customHeight="1">
      <c r="A60" s="14" t="s">
        <v>106</v>
      </c>
      <c r="B60" s="14"/>
      <c r="C60" s="14"/>
      <c r="D60" s="14"/>
      <c r="E60" s="14"/>
      <c r="F60" s="14"/>
      <c r="G60" s="14"/>
      <c r="H60" s="14"/>
      <c r="I60" s="15" t="s">
        <v>86</v>
      </c>
      <c r="J60" s="15"/>
      <c r="K60" s="15"/>
      <c r="L60" s="15" t="s">
        <v>123</v>
      </c>
      <c r="M60" s="15"/>
      <c r="N60" s="15"/>
      <c r="O60" s="52" t="s">
        <v>107</v>
      </c>
      <c r="P60" s="52"/>
      <c r="Q60" s="17">
        <f>400000</f>
        <v>400000</v>
      </c>
      <c r="R60" s="17"/>
      <c r="S60" s="17"/>
      <c r="T60" s="17">
        <f>684.69</f>
        <v>684.69</v>
      </c>
      <c r="U60" s="17"/>
      <c r="V60" s="17"/>
      <c r="W60" s="17"/>
      <c r="X60" s="17"/>
      <c r="Y60" s="46">
        <f>399315.31</f>
        <v>399315.31</v>
      </c>
      <c r="Z60" s="46"/>
    </row>
    <row r="61" spans="1:26" s="1" customFormat="1" ht="13.5" customHeight="1">
      <c r="A61" s="14" t="s">
        <v>108</v>
      </c>
      <c r="B61" s="14"/>
      <c r="C61" s="14"/>
      <c r="D61" s="14"/>
      <c r="E61" s="14"/>
      <c r="F61" s="14"/>
      <c r="G61" s="14"/>
      <c r="H61" s="14"/>
      <c r="I61" s="15" t="s">
        <v>86</v>
      </c>
      <c r="J61" s="15"/>
      <c r="K61" s="15"/>
      <c r="L61" s="15" t="s">
        <v>123</v>
      </c>
      <c r="M61" s="15"/>
      <c r="N61" s="15"/>
      <c r="O61" s="52" t="s">
        <v>109</v>
      </c>
      <c r="P61" s="52"/>
      <c r="Q61" s="17">
        <f>1050000</f>
        <v>1050000</v>
      </c>
      <c r="R61" s="17"/>
      <c r="S61" s="17"/>
      <c r="T61" s="17">
        <f>78936.29</f>
        <v>78936.29</v>
      </c>
      <c r="U61" s="17"/>
      <c r="V61" s="17"/>
      <c r="W61" s="17"/>
      <c r="X61" s="17"/>
      <c r="Y61" s="46">
        <f>971063.71</f>
        <v>971063.71</v>
      </c>
      <c r="Z61" s="46"/>
    </row>
    <row r="62" spans="1:26" s="1" customFormat="1" ht="13.5" customHeight="1">
      <c r="A62" s="14" t="s">
        <v>110</v>
      </c>
      <c r="B62" s="14"/>
      <c r="C62" s="14"/>
      <c r="D62" s="14"/>
      <c r="E62" s="14"/>
      <c r="F62" s="14"/>
      <c r="G62" s="14"/>
      <c r="H62" s="14"/>
      <c r="I62" s="15" t="s">
        <v>86</v>
      </c>
      <c r="J62" s="15"/>
      <c r="K62" s="15"/>
      <c r="L62" s="15" t="s">
        <v>123</v>
      </c>
      <c r="M62" s="15"/>
      <c r="N62" s="15"/>
      <c r="O62" s="52" t="s">
        <v>111</v>
      </c>
      <c r="P62" s="52"/>
      <c r="Q62" s="17">
        <f>150000</f>
        <v>150000</v>
      </c>
      <c r="R62" s="17"/>
      <c r="S62" s="17"/>
      <c r="T62" s="21" t="s">
        <v>40</v>
      </c>
      <c r="U62" s="21"/>
      <c r="V62" s="21"/>
      <c r="W62" s="21"/>
      <c r="X62" s="21"/>
      <c r="Y62" s="46">
        <f>150000</f>
        <v>150000</v>
      </c>
      <c r="Z62" s="46"/>
    </row>
    <row r="63" spans="1:26" s="1" customFormat="1" ht="13.5" customHeight="1">
      <c r="A63" s="14" t="s">
        <v>112</v>
      </c>
      <c r="B63" s="14"/>
      <c r="C63" s="14"/>
      <c r="D63" s="14"/>
      <c r="E63" s="14"/>
      <c r="F63" s="14"/>
      <c r="G63" s="14"/>
      <c r="H63" s="14"/>
      <c r="I63" s="15" t="s">
        <v>86</v>
      </c>
      <c r="J63" s="15"/>
      <c r="K63" s="15"/>
      <c r="L63" s="15" t="s">
        <v>123</v>
      </c>
      <c r="M63" s="15"/>
      <c r="N63" s="15"/>
      <c r="O63" s="52" t="s">
        <v>113</v>
      </c>
      <c r="P63" s="52"/>
      <c r="Q63" s="17">
        <f>403000</f>
        <v>403000</v>
      </c>
      <c r="R63" s="17"/>
      <c r="S63" s="17"/>
      <c r="T63" s="17">
        <f>40340</f>
        <v>40340</v>
      </c>
      <c r="U63" s="17"/>
      <c r="V63" s="17"/>
      <c r="W63" s="17"/>
      <c r="X63" s="17"/>
      <c r="Y63" s="46">
        <f>362660</f>
        <v>362660</v>
      </c>
      <c r="Z63" s="46"/>
    </row>
    <row r="64" spans="1:26" s="1" customFormat="1" ht="16.5" customHeight="1">
      <c r="A64" s="14" t="s">
        <v>127</v>
      </c>
      <c r="B64" s="14"/>
      <c r="C64" s="14"/>
      <c r="D64" s="14"/>
      <c r="E64" s="14"/>
      <c r="F64" s="14"/>
      <c r="G64" s="14"/>
      <c r="H64" s="14"/>
      <c r="I64" s="15" t="s">
        <v>86</v>
      </c>
      <c r="J64" s="15"/>
      <c r="K64" s="15"/>
      <c r="L64" s="15" t="s">
        <v>128</v>
      </c>
      <c r="M64" s="15"/>
      <c r="N64" s="15"/>
      <c r="O64" s="52" t="s">
        <v>129</v>
      </c>
      <c r="P64" s="52"/>
      <c r="Q64" s="17">
        <f>2000000</f>
        <v>2000000</v>
      </c>
      <c r="R64" s="17"/>
      <c r="S64" s="17"/>
      <c r="T64" s="17">
        <f>153240.59</f>
        <v>153240.59</v>
      </c>
      <c r="U64" s="17"/>
      <c r="V64" s="17"/>
      <c r="W64" s="17"/>
      <c r="X64" s="17"/>
      <c r="Y64" s="46">
        <f>1846759.41</f>
        <v>1846759.41</v>
      </c>
      <c r="Z64" s="46"/>
    </row>
    <row r="65" spans="1:26" s="1" customFormat="1" ht="13.5" customHeight="1">
      <c r="A65" s="14" t="s">
        <v>106</v>
      </c>
      <c r="B65" s="14"/>
      <c r="C65" s="14"/>
      <c r="D65" s="14"/>
      <c r="E65" s="14"/>
      <c r="F65" s="14"/>
      <c r="G65" s="14"/>
      <c r="H65" s="14"/>
      <c r="I65" s="15" t="s">
        <v>86</v>
      </c>
      <c r="J65" s="15"/>
      <c r="K65" s="15"/>
      <c r="L65" s="15" t="s">
        <v>130</v>
      </c>
      <c r="M65" s="15"/>
      <c r="N65" s="15"/>
      <c r="O65" s="52" t="s">
        <v>107</v>
      </c>
      <c r="P65" s="52"/>
      <c r="Q65" s="17">
        <f>30750</f>
        <v>30750</v>
      </c>
      <c r="R65" s="17"/>
      <c r="S65" s="17"/>
      <c r="T65" s="21" t="s">
        <v>40</v>
      </c>
      <c r="U65" s="21"/>
      <c r="V65" s="21"/>
      <c r="W65" s="21"/>
      <c r="X65" s="21"/>
      <c r="Y65" s="46">
        <f>30750</f>
        <v>30750</v>
      </c>
      <c r="Z65" s="46"/>
    </row>
    <row r="66" spans="1:26" s="1" customFormat="1" ht="13.5" customHeight="1">
      <c r="A66" s="14" t="s">
        <v>108</v>
      </c>
      <c r="B66" s="14"/>
      <c r="C66" s="14"/>
      <c r="D66" s="14"/>
      <c r="E66" s="14"/>
      <c r="F66" s="14"/>
      <c r="G66" s="14"/>
      <c r="H66" s="14"/>
      <c r="I66" s="15" t="s">
        <v>86</v>
      </c>
      <c r="J66" s="15"/>
      <c r="K66" s="15"/>
      <c r="L66" s="15" t="s">
        <v>130</v>
      </c>
      <c r="M66" s="15"/>
      <c r="N66" s="15"/>
      <c r="O66" s="52" t="s">
        <v>109</v>
      </c>
      <c r="P66" s="52"/>
      <c r="Q66" s="17">
        <f>25000</f>
        <v>25000</v>
      </c>
      <c r="R66" s="17"/>
      <c r="S66" s="17"/>
      <c r="T66" s="21" t="s">
        <v>40</v>
      </c>
      <c r="U66" s="21"/>
      <c r="V66" s="21"/>
      <c r="W66" s="21"/>
      <c r="X66" s="21"/>
      <c r="Y66" s="46">
        <f>25000</f>
        <v>25000</v>
      </c>
      <c r="Z66" s="46"/>
    </row>
    <row r="67" spans="1:26" s="1" customFormat="1" ht="13.5" customHeight="1">
      <c r="A67" s="14" t="s">
        <v>112</v>
      </c>
      <c r="B67" s="14"/>
      <c r="C67" s="14"/>
      <c r="D67" s="14"/>
      <c r="E67" s="14"/>
      <c r="F67" s="14"/>
      <c r="G67" s="14"/>
      <c r="H67" s="14"/>
      <c r="I67" s="15" t="s">
        <v>86</v>
      </c>
      <c r="J67" s="15"/>
      <c r="K67" s="15"/>
      <c r="L67" s="15" t="s">
        <v>130</v>
      </c>
      <c r="M67" s="15"/>
      <c r="N67" s="15"/>
      <c r="O67" s="52" t="s">
        <v>113</v>
      </c>
      <c r="P67" s="52"/>
      <c r="Q67" s="17">
        <f>1750</f>
        <v>1750</v>
      </c>
      <c r="R67" s="17"/>
      <c r="S67" s="17"/>
      <c r="T67" s="21" t="s">
        <v>40</v>
      </c>
      <c r="U67" s="21"/>
      <c r="V67" s="21"/>
      <c r="W67" s="21"/>
      <c r="X67" s="21"/>
      <c r="Y67" s="46">
        <f>1750</f>
        <v>1750</v>
      </c>
      <c r="Z67" s="46"/>
    </row>
    <row r="68" spans="1:26" s="1" customFormat="1" ht="13.5" customHeight="1">
      <c r="A68" s="14" t="s">
        <v>112</v>
      </c>
      <c r="B68" s="14"/>
      <c r="C68" s="14"/>
      <c r="D68" s="14"/>
      <c r="E68" s="14"/>
      <c r="F68" s="14"/>
      <c r="G68" s="14"/>
      <c r="H68" s="14"/>
      <c r="I68" s="15" t="s">
        <v>86</v>
      </c>
      <c r="J68" s="15"/>
      <c r="K68" s="15"/>
      <c r="L68" s="15" t="s">
        <v>131</v>
      </c>
      <c r="M68" s="15"/>
      <c r="N68" s="15"/>
      <c r="O68" s="52" t="s">
        <v>113</v>
      </c>
      <c r="P68" s="52"/>
      <c r="Q68" s="17">
        <f>7000</f>
        <v>7000</v>
      </c>
      <c r="R68" s="17"/>
      <c r="S68" s="17"/>
      <c r="T68" s="21" t="s">
        <v>40</v>
      </c>
      <c r="U68" s="21"/>
      <c r="V68" s="21"/>
      <c r="W68" s="21"/>
      <c r="X68" s="21"/>
      <c r="Y68" s="46">
        <f>7000</f>
        <v>7000</v>
      </c>
      <c r="Z68" s="46"/>
    </row>
    <row r="69" spans="1:26" s="1" customFormat="1" ht="13.5" customHeight="1">
      <c r="A69" s="14" t="s">
        <v>106</v>
      </c>
      <c r="B69" s="14"/>
      <c r="C69" s="14"/>
      <c r="D69" s="14"/>
      <c r="E69" s="14"/>
      <c r="F69" s="14"/>
      <c r="G69" s="14"/>
      <c r="H69" s="14"/>
      <c r="I69" s="15" t="s">
        <v>86</v>
      </c>
      <c r="J69" s="15"/>
      <c r="K69" s="15"/>
      <c r="L69" s="15" t="s">
        <v>132</v>
      </c>
      <c r="M69" s="15"/>
      <c r="N69" s="15"/>
      <c r="O69" s="52" t="s">
        <v>107</v>
      </c>
      <c r="P69" s="52"/>
      <c r="Q69" s="17">
        <f>3750</f>
        <v>3750</v>
      </c>
      <c r="R69" s="17"/>
      <c r="S69" s="17"/>
      <c r="T69" s="21" t="s">
        <v>40</v>
      </c>
      <c r="U69" s="21"/>
      <c r="V69" s="21"/>
      <c r="W69" s="21"/>
      <c r="X69" s="21"/>
      <c r="Y69" s="46">
        <f>3750</f>
        <v>3750</v>
      </c>
      <c r="Z69" s="46"/>
    </row>
    <row r="70" spans="1:26" s="1" customFormat="1" ht="13.5" customHeight="1">
      <c r="A70" s="14" t="s">
        <v>112</v>
      </c>
      <c r="B70" s="14"/>
      <c r="C70" s="14"/>
      <c r="D70" s="14"/>
      <c r="E70" s="14"/>
      <c r="F70" s="14"/>
      <c r="G70" s="14"/>
      <c r="H70" s="14"/>
      <c r="I70" s="15" t="s">
        <v>86</v>
      </c>
      <c r="J70" s="15"/>
      <c r="K70" s="15"/>
      <c r="L70" s="15" t="s">
        <v>132</v>
      </c>
      <c r="M70" s="15"/>
      <c r="N70" s="15"/>
      <c r="O70" s="52" t="s">
        <v>113</v>
      </c>
      <c r="P70" s="52"/>
      <c r="Q70" s="17">
        <f>1000</f>
        <v>1000</v>
      </c>
      <c r="R70" s="17"/>
      <c r="S70" s="17"/>
      <c r="T70" s="21" t="s">
        <v>40</v>
      </c>
      <c r="U70" s="21"/>
      <c r="V70" s="21"/>
      <c r="W70" s="21"/>
      <c r="X70" s="21"/>
      <c r="Y70" s="46">
        <f>1000</f>
        <v>1000</v>
      </c>
      <c r="Z70" s="46"/>
    </row>
    <row r="71" spans="1:26" s="1" customFormat="1" ht="13.5" customHeight="1">
      <c r="A71" s="14" t="s">
        <v>112</v>
      </c>
      <c r="B71" s="14"/>
      <c r="C71" s="14"/>
      <c r="D71" s="14"/>
      <c r="E71" s="14"/>
      <c r="F71" s="14"/>
      <c r="G71" s="14"/>
      <c r="H71" s="14"/>
      <c r="I71" s="15" t="s">
        <v>86</v>
      </c>
      <c r="J71" s="15"/>
      <c r="K71" s="15"/>
      <c r="L71" s="15" t="s">
        <v>133</v>
      </c>
      <c r="M71" s="15"/>
      <c r="N71" s="15"/>
      <c r="O71" s="52" t="s">
        <v>113</v>
      </c>
      <c r="P71" s="52"/>
      <c r="Q71" s="17">
        <f>100000</f>
        <v>100000</v>
      </c>
      <c r="R71" s="17"/>
      <c r="S71" s="17"/>
      <c r="T71" s="21" t="s">
        <v>40</v>
      </c>
      <c r="U71" s="21"/>
      <c r="V71" s="21"/>
      <c r="W71" s="21"/>
      <c r="X71" s="21"/>
      <c r="Y71" s="46">
        <f>100000</f>
        <v>100000</v>
      </c>
      <c r="Z71" s="46"/>
    </row>
    <row r="72" spans="1:26" s="1" customFormat="1" ht="13.5" customHeight="1">
      <c r="A72" s="14" t="s">
        <v>112</v>
      </c>
      <c r="B72" s="14"/>
      <c r="C72" s="14"/>
      <c r="D72" s="14"/>
      <c r="E72" s="14"/>
      <c r="F72" s="14"/>
      <c r="G72" s="14"/>
      <c r="H72" s="14"/>
      <c r="I72" s="15" t="s">
        <v>86</v>
      </c>
      <c r="J72" s="15"/>
      <c r="K72" s="15"/>
      <c r="L72" s="15" t="s">
        <v>134</v>
      </c>
      <c r="M72" s="15"/>
      <c r="N72" s="15"/>
      <c r="O72" s="52" t="s">
        <v>113</v>
      </c>
      <c r="P72" s="52"/>
      <c r="Q72" s="17">
        <f>1500</f>
        <v>1500</v>
      </c>
      <c r="R72" s="17"/>
      <c r="S72" s="17"/>
      <c r="T72" s="21" t="s">
        <v>40</v>
      </c>
      <c r="U72" s="21"/>
      <c r="V72" s="21"/>
      <c r="W72" s="21"/>
      <c r="X72" s="21"/>
      <c r="Y72" s="46">
        <f>1500</f>
        <v>1500</v>
      </c>
      <c r="Z72" s="46"/>
    </row>
    <row r="73" spans="1:26" s="1" customFormat="1" ht="13.5" customHeight="1">
      <c r="A73" s="14" t="s">
        <v>112</v>
      </c>
      <c r="B73" s="14"/>
      <c r="C73" s="14"/>
      <c r="D73" s="14"/>
      <c r="E73" s="14"/>
      <c r="F73" s="14"/>
      <c r="G73" s="14"/>
      <c r="H73" s="14"/>
      <c r="I73" s="15" t="s">
        <v>86</v>
      </c>
      <c r="J73" s="15"/>
      <c r="K73" s="15"/>
      <c r="L73" s="15" t="s">
        <v>135</v>
      </c>
      <c r="M73" s="15"/>
      <c r="N73" s="15"/>
      <c r="O73" s="52" t="s">
        <v>113</v>
      </c>
      <c r="P73" s="52"/>
      <c r="Q73" s="17">
        <f>1500</f>
        <v>1500</v>
      </c>
      <c r="R73" s="17"/>
      <c r="S73" s="17"/>
      <c r="T73" s="21" t="s">
        <v>40</v>
      </c>
      <c r="U73" s="21"/>
      <c r="V73" s="21"/>
      <c r="W73" s="21"/>
      <c r="X73" s="21"/>
      <c r="Y73" s="46">
        <f>1500</f>
        <v>1500</v>
      </c>
      <c r="Z73" s="46"/>
    </row>
    <row r="74" spans="1:26" s="1" customFormat="1" ht="13.5" customHeight="1">
      <c r="A74" s="14" t="s">
        <v>112</v>
      </c>
      <c r="B74" s="14"/>
      <c r="C74" s="14"/>
      <c r="D74" s="14"/>
      <c r="E74" s="14"/>
      <c r="F74" s="14"/>
      <c r="G74" s="14"/>
      <c r="H74" s="14"/>
      <c r="I74" s="15" t="s">
        <v>86</v>
      </c>
      <c r="J74" s="15"/>
      <c r="K74" s="15"/>
      <c r="L74" s="15" t="s">
        <v>136</v>
      </c>
      <c r="M74" s="15"/>
      <c r="N74" s="15"/>
      <c r="O74" s="52" t="s">
        <v>113</v>
      </c>
      <c r="P74" s="52"/>
      <c r="Q74" s="17">
        <f>1500</f>
        <v>1500</v>
      </c>
      <c r="R74" s="17"/>
      <c r="S74" s="17"/>
      <c r="T74" s="21" t="s">
        <v>40</v>
      </c>
      <c r="U74" s="21"/>
      <c r="V74" s="21"/>
      <c r="W74" s="21"/>
      <c r="X74" s="21"/>
      <c r="Y74" s="46">
        <f>1500</f>
        <v>1500</v>
      </c>
      <c r="Z74" s="46"/>
    </row>
    <row r="75" spans="1:26" s="1" customFormat="1" ht="13.5" customHeight="1">
      <c r="A75" s="14" t="s">
        <v>104</v>
      </c>
      <c r="B75" s="14"/>
      <c r="C75" s="14"/>
      <c r="D75" s="14"/>
      <c r="E75" s="14"/>
      <c r="F75" s="14"/>
      <c r="G75" s="14"/>
      <c r="H75" s="14"/>
      <c r="I75" s="15" t="s">
        <v>86</v>
      </c>
      <c r="J75" s="15"/>
      <c r="K75" s="15"/>
      <c r="L75" s="15" t="s">
        <v>137</v>
      </c>
      <c r="M75" s="15"/>
      <c r="N75" s="15"/>
      <c r="O75" s="52" t="s">
        <v>105</v>
      </c>
      <c r="P75" s="52"/>
      <c r="Q75" s="17">
        <f>2670000</f>
        <v>2670000</v>
      </c>
      <c r="R75" s="17"/>
      <c r="S75" s="17"/>
      <c r="T75" s="17">
        <f>804101.43</f>
        <v>804101.43</v>
      </c>
      <c r="U75" s="17"/>
      <c r="V75" s="17"/>
      <c r="W75" s="17"/>
      <c r="X75" s="17"/>
      <c r="Y75" s="46">
        <f>1865898.57</f>
        <v>1865898.57</v>
      </c>
      <c r="Z75" s="46"/>
    </row>
    <row r="76" spans="1:26" s="1" customFormat="1" ht="13.5" customHeight="1">
      <c r="A76" s="14" t="s">
        <v>106</v>
      </c>
      <c r="B76" s="14"/>
      <c r="C76" s="14"/>
      <c r="D76" s="14"/>
      <c r="E76" s="14"/>
      <c r="F76" s="14"/>
      <c r="G76" s="14"/>
      <c r="H76" s="14"/>
      <c r="I76" s="15" t="s">
        <v>86</v>
      </c>
      <c r="J76" s="15"/>
      <c r="K76" s="15"/>
      <c r="L76" s="15" t="s">
        <v>137</v>
      </c>
      <c r="M76" s="15"/>
      <c r="N76" s="15"/>
      <c r="O76" s="52" t="s">
        <v>107</v>
      </c>
      <c r="P76" s="52"/>
      <c r="Q76" s="17">
        <f>2113739.68</f>
        <v>2113739.68</v>
      </c>
      <c r="R76" s="17"/>
      <c r="S76" s="17"/>
      <c r="T76" s="17">
        <f>279863</f>
        <v>279863</v>
      </c>
      <c r="U76" s="17"/>
      <c r="V76" s="17"/>
      <c r="W76" s="17"/>
      <c r="X76" s="17"/>
      <c r="Y76" s="46">
        <f>1833876.68</f>
        <v>1833876.68</v>
      </c>
      <c r="Z76" s="46"/>
    </row>
    <row r="77" spans="1:26" s="1" customFormat="1" ht="13.5" customHeight="1">
      <c r="A77" s="14" t="s">
        <v>108</v>
      </c>
      <c r="B77" s="14"/>
      <c r="C77" s="14"/>
      <c r="D77" s="14"/>
      <c r="E77" s="14"/>
      <c r="F77" s="14"/>
      <c r="G77" s="14"/>
      <c r="H77" s="14"/>
      <c r="I77" s="15" t="s">
        <v>86</v>
      </c>
      <c r="J77" s="15"/>
      <c r="K77" s="15"/>
      <c r="L77" s="15" t="s">
        <v>137</v>
      </c>
      <c r="M77" s="15"/>
      <c r="N77" s="15"/>
      <c r="O77" s="52" t="s">
        <v>109</v>
      </c>
      <c r="P77" s="52"/>
      <c r="Q77" s="17">
        <f>200000</f>
        <v>200000</v>
      </c>
      <c r="R77" s="17"/>
      <c r="S77" s="17"/>
      <c r="T77" s="17">
        <f>89533</f>
        <v>89533</v>
      </c>
      <c r="U77" s="17"/>
      <c r="V77" s="17"/>
      <c r="W77" s="17"/>
      <c r="X77" s="17"/>
      <c r="Y77" s="46">
        <f>110467</f>
        <v>110467</v>
      </c>
      <c r="Z77" s="46"/>
    </row>
    <row r="78" spans="1:26" s="1" customFormat="1" ht="13.5" customHeight="1">
      <c r="A78" s="14" t="s">
        <v>110</v>
      </c>
      <c r="B78" s="14"/>
      <c r="C78" s="14"/>
      <c r="D78" s="14"/>
      <c r="E78" s="14"/>
      <c r="F78" s="14"/>
      <c r="G78" s="14"/>
      <c r="H78" s="14"/>
      <c r="I78" s="15" t="s">
        <v>86</v>
      </c>
      <c r="J78" s="15"/>
      <c r="K78" s="15"/>
      <c r="L78" s="15" t="s">
        <v>137</v>
      </c>
      <c r="M78" s="15"/>
      <c r="N78" s="15"/>
      <c r="O78" s="52" t="s">
        <v>111</v>
      </c>
      <c r="P78" s="52"/>
      <c r="Q78" s="17">
        <f>100000</f>
        <v>100000</v>
      </c>
      <c r="R78" s="17"/>
      <c r="S78" s="17"/>
      <c r="T78" s="21" t="s">
        <v>40</v>
      </c>
      <c r="U78" s="21"/>
      <c r="V78" s="21"/>
      <c r="W78" s="21"/>
      <c r="X78" s="21"/>
      <c r="Y78" s="46">
        <f>100000</f>
        <v>100000</v>
      </c>
      <c r="Z78" s="46"/>
    </row>
    <row r="79" spans="1:26" s="1" customFormat="1" ht="13.5" customHeight="1">
      <c r="A79" s="14" t="s">
        <v>112</v>
      </c>
      <c r="B79" s="14"/>
      <c r="C79" s="14"/>
      <c r="D79" s="14"/>
      <c r="E79" s="14"/>
      <c r="F79" s="14"/>
      <c r="G79" s="14"/>
      <c r="H79" s="14"/>
      <c r="I79" s="15" t="s">
        <v>86</v>
      </c>
      <c r="J79" s="15"/>
      <c r="K79" s="15"/>
      <c r="L79" s="15" t="s">
        <v>137</v>
      </c>
      <c r="M79" s="15"/>
      <c r="N79" s="15"/>
      <c r="O79" s="52" t="s">
        <v>113</v>
      </c>
      <c r="P79" s="52"/>
      <c r="Q79" s="17">
        <f>170000</f>
        <v>170000</v>
      </c>
      <c r="R79" s="17"/>
      <c r="S79" s="17"/>
      <c r="T79" s="17">
        <f>78780</f>
        <v>78780</v>
      </c>
      <c r="U79" s="17"/>
      <c r="V79" s="17"/>
      <c r="W79" s="17"/>
      <c r="X79" s="17"/>
      <c r="Y79" s="46">
        <f>91220</f>
        <v>91220</v>
      </c>
      <c r="Z79" s="46"/>
    </row>
    <row r="80" spans="1:26" s="1" customFormat="1" ht="13.5" customHeight="1">
      <c r="A80" s="14" t="s">
        <v>106</v>
      </c>
      <c r="B80" s="14"/>
      <c r="C80" s="14"/>
      <c r="D80" s="14"/>
      <c r="E80" s="14"/>
      <c r="F80" s="14"/>
      <c r="G80" s="14"/>
      <c r="H80" s="14"/>
      <c r="I80" s="15" t="s">
        <v>86</v>
      </c>
      <c r="J80" s="15"/>
      <c r="K80" s="15"/>
      <c r="L80" s="15" t="s">
        <v>138</v>
      </c>
      <c r="M80" s="15"/>
      <c r="N80" s="15"/>
      <c r="O80" s="52" t="s">
        <v>107</v>
      </c>
      <c r="P80" s="52"/>
      <c r="Q80" s="17">
        <f>7331142</f>
        <v>7331142</v>
      </c>
      <c r="R80" s="17"/>
      <c r="S80" s="17"/>
      <c r="T80" s="21" t="s">
        <v>40</v>
      </c>
      <c r="U80" s="21"/>
      <c r="V80" s="21"/>
      <c r="W80" s="21"/>
      <c r="X80" s="21"/>
      <c r="Y80" s="46">
        <f>7331142</f>
        <v>7331142</v>
      </c>
      <c r="Z80" s="46"/>
    </row>
    <row r="81" spans="1:26" s="1" customFormat="1" ht="13.5" customHeight="1">
      <c r="A81" s="14" t="s">
        <v>106</v>
      </c>
      <c r="B81" s="14"/>
      <c r="C81" s="14"/>
      <c r="D81" s="14"/>
      <c r="E81" s="14"/>
      <c r="F81" s="14"/>
      <c r="G81" s="14"/>
      <c r="H81" s="14"/>
      <c r="I81" s="15" t="s">
        <v>86</v>
      </c>
      <c r="J81" s="15"/>
      <c r="K81" s="15"/>
      <c r="L81" s="15" t="s">
        <v>139</v>
      </c>
      <c r="M81" s="15"/>
      <c r="N81" s="15"/>
      <c r="O81" s="52" t="s">
        <v>107</v>
      </c>
      <c r="P81" s="52"/>
      <c r="Q81" s="17">
        <f>957600</f>
        <v>957600</v>
      </c>
      <c r="R81" s="17"/>
      <c r="S81" s="17"/>
      <c r="T81" s="21" t="s">
        <v>40</v>
      </c>
      <c r="U81" s="21"/>
      <c r="V81" s="21"/>
      <c r="W81" s="21"/>
      <c r="X81" s="21"/>
      <c r="Y81" s="46">
        <f>957600</f>
        <v>957600</v>
      </c>
      <c r="Z81" s="46"/>
    </row>
    <row r="82" spans="1:26" s="1" customFormat="1" ht="13.5" customHeight="1">
      <c r="A82" s="14" t="s">
        <v>108</v>
      </c>
      <c r="B82" s="14"/>
      <c r="C82" s="14"/>
      <c r="D82" s="14"/>
      <c r="E82" s="14"/>
      <c r="F82" s="14"/>
      <c r="G82" s="14"/>
      <c r="H82" s="14"/>
      <c r="I82" s="15" t="s">
        <v>86</v>
      </c>
      <c r="J82" s="15"/>
      <c r="K82" s="15"/>
      <c r="L82" s="15" t="s">
        <v>140</v>
      </c>
      <c r="M82" s="15"/>
      <c r="N82" s="15"/>
      <c r="O82" s="52" t="s">
        <v>109</v>
      </c>
      <c r="P82" s="52"/>
      <c r="Q82" s="17">
        <f>0</f>
        <v>0</v>
      </c>
      <c r="R82" s="17"/>
      <c r="S82" s="17"/>
      <c r="T82" s="21" t="s">
        <v>40</v>
      </c>
      <c r="U82" s="21"/>
      <c r="V82" s="21"/>
      <c r="W82" s="21"/>
      <c r="X82" s="21"/>
      <c r="Y82" s="53" t="s">
        <v>40</v>
      </c>
      <c r="Z82" s="53"/>
    </row>
    <row r="83" spans="1:26" s="1" customFormat="1" ht="13.5" customHeight="1">
      <c r="A83" s="14" t="s">
        <v>112</v>
      </c>
      <c r="B83" s="14"/>
      <c r="C83" s="14"/>
      <c r="D83" s="14"/>
      <c r="E83" s="14"/>
      <c r="F83" s="14"/>
      <c r="G83" s="14"/>
      <c r="H83" s="14"/>
      <c r="I83" s="15" t="s">
        <v>86</v>
      </c>
      <c r="J83" s="15"/>
      <c r="K83" s="15"/>
      <c r="L83" s="15" t="s">
        <v>141</v>
      </c>
      <c r="M83" s="15"/>
      <c r="N83" s="15"/>
      <c r="O83" s="52" t="s">
        <v>113</v>
      </c>
      <c r="P83" s="52"/>
      <c r="Q83" s="17">
        <f>5750</f>
        <v>5750</v>
      </c>
      <c r="R83" s="17"/>
      <c r="S83" s="17"/>
      <c r="T83" s="21" t="s">
        <v>40</v>
      </c>
      <c r="U83" s="21"/>
      <c r="V83" s="21"/>
      <c r="W83" s="21"/>
      <c r="X83" s="21"/>
      <c r="Y83" s="46">
        <f>5750</f>
        <v>5750</v>
      </c>
      <c r="Z83" s="46"/>
    </row>
    <row r="84" spans="1:26" s="1" customFormat="1" ht="13.5" customHeight="1">
      <c r="A84" s="14" t="s">
        <v>106</v>
      </c>
      <c r="B84" s="14"/>
      <c r="C84" s="14"/>
      <c r="D84" s="14"/>
      <c r="E84" s="14"/>
      <c r="F84" s="14"/>
      <c r="G84" s="14"/>
      <c r="H84" s="14"/>
      <c r="I84" s="15" t="s">
        <v>86</v>
      </c>
      <c r="J84" s="15"/>
      <c r="K84" s="15"/>
      <c r="L84" s="15" t="s">
        <v>142</v>
      </c>
      <c r="M84" s="15"/>
      <c r="N84" s="15"/>
      <c r="O84" s="52" t="s">
        <v>107</v>
      </c>
      <c r="P84" s="52"/>
      <c r="Q84" s="17">
        <f>5250000</f>
        <v>5250000</v>
      </c>
      <c r="R84" s="17"/>
      <c r="S84" s="17"/>
      <c r="T84" s="21" t="s">
        <v>40</v>
      </c>
      <c r="U84" s="21"/>
      <c r="V84" s="21"/>
      <c r="W84" s="21"/>
      <c r="X84" s="21"/>
      <c r="Y84" s="46">
        <f>5250000</f>
        <v>5250000</v>
      </c>
      <c r="Z84" s="46"/>
    </row>
    <row r="85" spans="1:26" s="1" customFormat="1" ht="13.5" customHeight="1">
      <c r="A85" s="14" t="s">
        <v>108</v>
      </c>
      <c r="B85" s="14"/>
      <c r="C85" s="14"/>
      <c r="D85" s="14"/>
      <c r="E85" s="14"/>
      <c r="F85" s="14"/>
      <c r="G85" s="14"/>
      <c r="H85" s="14"/>
      <c r="I85" s="15" t="s">
        <v>86</v>
      </c>
      <c r="J85" s="15"/>
      <c r="K85" s="15"/>
      <c r="L85" s="15" t="s">
        <v>142</v>
      </c>
      <c r="M85" s="15"/>
      <c r="N85" s="15"/>
      <c r="O85" s="52" t="s">
        <v>109</v>
      </c>
      <c r="P85" s="52"/>
      <c r="Q85" s="17">
        <f>50000</f>
        <v>50000</v>
      </c>
      <c r="R85" s="17"/>
      <c r="S85" s="17"/>
      <c r="T85" s="21" t="s">
        <v>40</v>
      </c>
      <c r="U85" s="21"/>
      <c r="V85" s="21"/>
      <c r="W85" s="21"/>
      <c r="X85" s="21"/>
      <c r="Y85" s="46">
        <f>50000</f>
        <v>50000</v>
      </c>
      <c r="Z85" s="46"/>
    </row>
    <row r="86" spans="1:26" s="1" customFormat="1" ht="13.5" customHeight="1">
      <c r="A86" s="14" t="s">
        <v>104</v>
      </c>
      <c r="B86" s="14"/>
      <c r="C86" s="14"/>
      <c r="D86" s="14"/>
      <c r="E86" s="14"/>
      <c r="F86" s="14"/>
      <c r="G86" s="14"/>
      <c r="H86" s="14"/>
      <c r="I86" s="15" t="s">
        <v>86</v>
      </c>
      <c r="J86" s="15"/>
      <c r="K86" s="15"/>
      <c r="L86" s="15" t="s">
        <v>143</v>
      </c>
      <c r="M86" s="15"/>
      <c r="N86" s="15"/>
      <c r="O86" s="52" t="s">
        <v>105</v>
      </c>
      <c r="P86" s="52"/>
      <c r="Q86" s="17">
        <f>228000</f>
        <v>228000</v>
      </c>
      <c r="R86" s="17"/>
      <c r="S86" s="17"/>
      <c r="T86" s="17">
        <f>86362.26</f>
        <v>86362.26</v>
      </c>
      <c r="U86" s="17"/>
      <c r="V86" s="17"/>
      <c r="W86" s="17"/>
      <c r="X86" s="17"/>
      <c r="Y86" s="46">
        <f>141637.74</f>
        <v>141637.74</v>
      </c>
      <c r="Z86" s="46"/>
    </row>
    <row r="87" spans="1:26" s="1" customFormat="1" ht="13.5" customHeight="1">
      <c r="A87" s="14" t="s">
        <v>106</v>
      </c>
      <c r="B87" s="14"/>
      <c r="C87" s="14"/>
      <c r="D87" s="14"/>
      <c r="E87" s="14"/>
      <c r="F87" s="14"/>
      <c r="G87" s="14"/>
      <c r="H87" s="14"/>
      <c r="I87" s="15" t="s">
        <v>86</v>
      </c>
      <c r="J87" s="15"/>
      <c r="K87" s="15"/>
      <c r="L87" s="15" t="s">
        <v>143</v>
      </c>
      <c r="M87" s="15"/>
      <c r="N87" s="15"/>
      <c r="O87" s="52" t="s">
        <v>107</v>
      </c>
      <c r="P87" s="52"/>
      <c r="Q87" s="17">
        <f>5315600</f>
        <v>5315600</v>
      </c>
      <c r="R87" s="17"/>
      <c r="S87" s="17"/>
      <c r="T87" s="17">
        <f>13357.86</f>
        <v>13357.86</v>
      </c>
      <c r="U87" s="17"/>
      <c r="V87" s="17"/>
      <c r="W87" s="17"/>
      <c r="X87" s="17"/>
      <c r="Y87" s="46">
        <f>5302242.14</f>
        <v>5302242.14</v>
      </c>
      <c r="Z87" s="46"/>
    </row>
    <row r="88" spans="1:26" s="1" customFormat="1" ht="13.5" customHeight="1">
      <c r="A88" s="14" t="s">
        <v>108</v>
      </c>
      <c r="B88" s="14"/>
      <c r="C88" s="14"/>
      <c r="D88" s="14"/>
      <c r="E88" s="14"/>
      <c r="F88" s="14"/>
      <c r="G88" s="14"/>
      <c r="H88" s="14"/>
      <c r="I88" s="15" t="s">
        <v>86</v>
      </c>
      <c r="J88" s="15"/>
      <c r="K88" s="15"/>
      <c r="L88" s="15" t="s">
        <v>143</v>
      </c>
      <c r="M88" s="15"/>
      <c r="N88" s="15"/>
      <c r="O88" s="52" t="s">
        <v>109</v>
      </c>
      <c r="P88" s="52"/>
      <c r="Q88" s="17">
        <f>50000</f>
        <v>50000</v>
      </c>
      <c r="R88" s="17"/>
      <c r="S88" s="17"/>
      <c r="T88" s="21" t="s">
        <v>40</v>
      </c>
      <c r="U88" s="21"/>
      <c r="V88" s="21"/>
      <c r="W88" s="21"/>
      <c r="X88" s="21"/>
      <c r="Y88" s="46">
        <f>50000</f>
        <v>50000</v>
      </c>
      <c r="Z88" s="46"/>
    </row>
    <row r="89" spans="1:26" s="1" customFormat="1" ht="13.5" customHeight="1">
      <c r="A89" s="14" t="s">
        <v>104</v>
      </c>
      <c r="B89" s="14"/>
      <c r="C89" s="14"/>
      <c r="D89" s="14"/>
      <c r="E89" s="14"/>
      <c r="F89" s="14"/>
      <c r="G89" s="14"/>
      <c r="H89" s="14"/>
      <c r="I89" s="15" t="s">
        <v>86</v>
      </c>
      <c r="J89" s="15"/>
      <c r="K89" s="15"/>
      <c r="L89" s="15" t="s">
        <v>144</v>
      </c>
      <c r="M89" s="15"/>
      <c r="N89" s="15"/>
      <c r="O89" s="52" t="s">
        <v>105</v>
      </c>
      <c r="P89" s="52"/>
      <c r="Q89" s="17">
        <f>1280000</f>
        <v>1280000</v>
      </c>
      <c r="R89" s="17"/>
      <c r="S89" s="17"/>
      <c r="T89" s="17">
        <f>86128.34</f>
        <v>86128.34</v>
      </c>
      <c r="U89" s="17"/>
      <c r="V89" s="17"/>
      <c r="W89" s="17"/>
      <c r="X89" s="17"/>
      <c r="Y89" s="46">
        <f>1193871.66</f>
        <v>1193871.66</v>
      </c>
      <c r="Z89" s="46"/>
    </row>
    <row r="90" spans="1:26" s="1" customFormat="1" ht="13.5" customHeight="1">
      <c r="A90" s="14" t="s">
        <v>106</v>
      </c>
      <c r="B90" s="14"/>
      <c r="C90" s="14"/>
      <c r="D90" s="14"/>
      <c r="E90" s="14"/>
      <c r="F90" s="14"/>
      <c r="G90" s="14"/>
      <c r="H90" s="14"/>
      <c r="I90" s="15" t="s">
        <v>86</v>
      </c>
      <c r="J90" s="15"/>
      <c r="K90" s="15"/>
      <c r="L90" s="15" t="s">
        <v>144</v>
      </c>
      <c r="M90" s="15"/>
      <c r="N90" s="15"/>
      <c r="O90" s="52" t="s">
        <v>107</v>
      </c>
      <c r="P90" s="52"/>
      <c r="Q90" s="17">
        <f>5000</f>
        <v>5000</v>
      </c>
      <c r="R90" s="17"/>
      <c r="S90" s="17"/>
      <c r="T90" s="21" t="s">
        <v>40</v>
      </c>
      <c r="U90" s="21"/>
      <c r="V90" s="21"/>
      <c r="W90" s="21"/>
      <c r="X90" s="21"/>
      <c r="Y90" s="46">
        <f>5000</f>
        <v>5000</v>
      </c>
      <c r="Z90" s="46"/>
    </row>
    <row r="91" spans="1:26" s="1" customFormat="1" ht="13.5" customHeight="1">
      <c r="A91" s="14" t="s">
        <v>108</v>
      </c>
      <c r="B91" s="14"/>
      <c r="C91" s="14"/>
      <c r="D91" s="14"/>
      <c r="E91" s="14"/>
      <c r="F91" s="14"/>
      <c r="G91" s="14"/>
      <c r="H91" s="14"/>
      <c r="I91" s="15" t="s">
        <v>86</v>
      </c>
      <c r="J91" s="15"/>
      <c r="K91" s="15"/>
      <c r="L91" s="15" t="s">
        <v>144</v>
      </c>
      <c r="M91" s="15"/>
      <c r="N91" s="15"/>
      <c r="O91" s="52" t="s">
        <v>109</v>
      </c>
      <c r="P91" s="52"/>
      <c r="Q91" s="17">
        <f>5000</f>
        <v>5000</v>
      </c>
      <c r="R91" s="17"/>
      <c r="S91" s="17"/>
      <c r="T91" s="21" t="s">
        <v>40</v>
      </c>
      <c r="U91" s="21"/>
      <c r="V91" s="21"/>
      <c r="W91" s="21"/>
      <c r="X91" s="21"/>
      <c r="Y91" s="46">
        <f>5000</f>
        <v>5000</v>
      </c>
      <c r="Z91" s="46"/>
    </row>
    <row r="92" spans="1:26" s="1" customFormat="1" ht="13.5" customHeight="1">
      <c r="A92" s="14" t="s">
        <v>112</v>
      </c>
      <c r="B92" s="14"/>
      <c r="C92" s="14"/>
      <c r="D92" s="14"/>
      <c r="E92" s="14"/>
      <c r="F92" s="14"/>
      <c r="G92" s="14"/>
      <c r="H92" s="14"/>
      <c r="I92" s="15" t="s">
        <v>86</v>
      </c>
      <c r="J92" s="15"/>
      <c r="K92" s="15"/>
      <c r="L92" s="15" t="s">
        <v>144</v>
      </c>
      <c r="M92" s="15"/>
      <c r="N92" s="15"/>
      <c r="O92" s="52" t="s">
        <v>113</v>
      </c>
      <c r="P92" s="52"/>
      <c r="Q92" s="17">
        <f>10000</f>
        <v>10000</v>
      </c>
      <c r="R92" s="17"/>
      <c r="S92" s="17"/>
      <c r="T92" s="21" t="s">
        <v>40</v>
      </c>
      <c r="U92" s="21"/>
      <c r="V92" s="21"/>
      <c r="W92" s="21"/>
      <c r="X92" s="21"/>
      <c r="Y92" s="46">
        <f>10000</f>
        <v>10000</v>
      </c>
      <c r="Z92" s="46"/>
    </row>
    <row r="93" spans="1:26" s="1" customFormat="1" ht="13.5" customHeight="1">
      <c r="A93" s="14" t="s">
        <v>106</v>
      </c>
      <c r="B93" s="14"/>
      <c r="C93" s="14"/>
      <c r="D93" s="14"/>
      <c r="E93" s="14"/>
      <c r="F93" s="14"/>
      <c r="G93" s="14"/>
      <c r="H93" s="14"/>
      <c r="I93" s="15" t="s">
        <v>86</v>
      </c>
      <c r="J93" s="15"/>
      <c r="K93" s="15"/>
      <c r="L93" s="15" t="s">
        <v>145</v>
      </c>
      <c r="M93" s="15"/>
      <c r="N93" s="15"/>
      <c r="O93" s="52" t="s">
        <v>107</v>
      </c>
      <c r="P93" s="52"/>
      <c r="Q93" s="17">
        <f>3750</f>
        <v>3750</v>
      </c>
      <c r="R93" s="17"/>
      <c r="S93" s="17"/>
      <c r="T93" s="21" t="s">
        <v>40</v>
      </c>
      <c r="U93" s="21"/>
      <c r="V93" s="21"/>
      <c r="W93" s="21"/>
      <c r="X93" s="21"/>
      <c r="Y93" s="46">
        <f>3750</f>
        <v>3750</v>
      </c>
      <c r="Z93" s="46"/>
    </row>
    <row r="94" spans="1:26" s="1" customFormat="1" ht="15" customHeight="1">
      <c r="A94" s="14" t="s">
        <v>127</v>
      </c>
      <c r="B94" s="14"/>
      <c r="C94" s="14"/>
      <c r="D94" s="14"/>
      <c r="E94" s="14"/>
      <c r="F94" s="14"/>
      <c r="G94" s="14"/>
      <c r="H94" s="14"/>
      <c r="I94" s="15" t="s">
        <v>86</v>
      </c>
      <c r="J94" s="15"/>
      <c r="K94" s="15"/>
      <c r="L94" s="15" t="s">
        <v>146</v>
      </c>
      <c r="M94" s="15"/>
      <c r="N94" s="15"/>
      <c r="O94" s="52" t="s">
        <v>129</v>
      </c>
      <c r="P94" s="52"/>
      <c r="Q94" s="17">
        <f>8385775.31</f>
        <v>8385775.31</v>
      </c>
      <c r="R94" s="17"/>
      <c r="S94" s="17"/>
      <c r="T94" s="17">
        <f>1833532.2</f>
        <v>1833532.2</v>
      </c>
      <c r="U94" s="17"/>
      <c r="V94" s="17"/>
      <c r="W94" s="17"/>
      <c r="X94" s="17"/>
      <c r="Y94" s="46">
        <f>6552243.11</f>
        <v>6552243.11</v>
      </c>
      <c r="Z94" s="46"/>
    </row>
    <row r="95" spans="1:26" s="1" customFormat="1" ht="13.5" customHeight="1">
      <c r="A95" s="14" t="s">
        <v>90</v>
      </c>
      <c r="B95" s="14"/>
      <c r="C95" s="14"/>
      <c r="D95" s="14"/>
      <c r="E95" s="14"/>
      <c r="F95" s="14"/>
      <c r="G95" s="14"/>
      <c r="H95" s="14"/>
      <c r="I95" s="15" t="s">
        <v>86</v>
      </c>
      <c r="J95" s="15"/>
      <c r="K95" s="15"/>
      <c r="L95" s="15" t="s">
        <v>147</v>
      </c>
      <c r="M95" s="15"/>
      <c r="N95" s="15"/>
      <c r="O95" s="52" t="s">
        <v>92</v>
      </c>
      <c r="P95" s="52"/>
      <c r="Q95" s="17">
        <f>218315</f>
        <v>218315</v>
      </c>
      <c r="R95" s="17"/>
      <c r="S95" s="17"/>
      <c r="T95" s="17">
        <f>25918</f>
        <v>25918</v>
      </c>
      <c r="U95" s="17"/>
      <c r="V95" s="17"/>
      <c r="W95" s="17"/>
      <c r="X95" s="17"/>
      <c r="Y95" s="46">
        <f>192397</f>
        <v>192397</v>
      </c>
      <c r="Z95" s="46"/>
    </row>
    <row r="96" spans="1:26" s="1" customFormat="1" ht="13.5" customHeight="1">
      <c r="A96" s="14" t="s">
        <v>93</v>
      </c>
      <c r="B96" s="14"/>
      <c r="C96" s="14"/>
      <c r="D96" s="14"/>
      <c r="E96" s="14"/>
      <c r="F96" s="14"/>
      <c r="G96" s="14"/>
      <c r="H96" s="14"/>
      <c r="I96" s="15" t="s">
        <v>86</v>
      </c>
      <c r="J96" s="15"/>
      <c r="K96" s="15"/>
      <c r="L96" s="15" t="s">
        <v>148</v>
      </c>
      <c r="M96" s="15"/>
      <c r="N96" s="15"/>
      <c r="O96" s="52" t="s">
        <v>95</v>
      </c>
      <c r="P96" s="52"/>
      <c r="Q96" s="17">
        <f>65932</f>
        <v>65932</v>
      </c>
      <c r="R96" s="17"/>
      <c r="S96" s="17"/>
      <c r="T96" s="17">
        <f>5349.62</f>
        <v>5349.62</v>
      </c>
      <c r="U96" s="17"/>
      <c r="V96" s="17"/>
      <c r="W96" s="17"/>
      <c r="X96" s="17"/>
      <c r="Y96" s="46">
        <f>60582.38</f>
        <v>60582.38</v>
      </c>
      <c r="Z96" s="46"/>
    </row>
    <row r="97" spans="1:26" s="1" customFormat="1" ht="13.5" customHeight="1">
      <c r="A97" s="14" t="s">
        <v>108</v>
      </c>
      <c r="B97" s="14"/>
      <c r="C97" s="14"/>
      <c r="D97" s="14"/>
      <c r="E97" s="14"/>
      <c r="F97" s="14"/>
      <c r="G97" s="14"/>
      <c r="H97" s="14"/>
      <c r="I97" s="15" t="s">
        <v>86</v>
      </c>
      <c r="J97" s="15"/>
      <c r="K97" s="15"/>
      <c r="L97" s="15" t="s">
        <v>149</v>
      </c>
      <c r="M97" s="15"/>
      <c r="N97" s="15"/>
      <c r="O97" s="52" t="s">
        <v>109</v>
      </c>
      <c r="P97" s="52"/>
      <c r="Q97" s="17">
        <f>63952</f>
        <v>63952</v>
      </c>
      <c r="R97" s="17"/>
      <c r="S97" s="17"/>
      <c r="T97" s="21" t="s">
        <v>40</v>
      </c>
      <c r="U97" s="21"/>
      <c r="V97" s="21"/>
      <c r="W97" s="21"/>
      <c r="X97" s="21"/>
      <c r="Y97" s="46">
        <f>63952</f>
        <v>63952</v>
      </c>
      <c r="Z97" s="46"/>
    </row>
    <row r="98" spans="1:26" s="1" customFormat="1" ht="13.5" customHeight="1">
      <c r="A98" s="14" t="s">
        <v>114</v>
      </c>
      <c r="B98" s="14"/>
      <c r="C98" s="14"/>
      <c r="D98" s="14"/>
      <c r="E98" s="14"/>
      <c r="F98" s="14"/>
      <c r="G98" s="14"/>
      <c r="H98" s="14"/>
      <c r="I98" s="15" t="s">
        <v>86</v>
      </c>
      <c r="J98" s="15"/>
      <c r="K98" s="15"/>
      <c r="L98" s="15" t="s">
        <v>149</v>
      </c>
      <c r="M98" s="15"/>
      <c r="N98" s="15"/>
      <c r="O98" s="52" t="s">
        <v>116</v>
      </c>
      <c r="P98" s="52"/>
      <c r="Q98" s="17">
        <f>18801</f>
        <v>18801</v>
      </c>
      <c r="R98" s="17"/>
      <c r="S98" s="17"/>
      <c r="T98" s="17">
        <f>900</f>
        <v>900</v>
      </c>
      <c r="U98" s="17"/>
      <c r="V98" s="17"/>
      <c r="W98" s="17"/>
      <c r="X98" s="17"/>
      <c r="Y98" s="46">
        <f>17901</f>
        <v>17901</v>
      </c>
      <c r="Z98" s="46"/>
    </row>
    <row r="99" spans="1:26" s="1" customFormat="1" ht="13.5" customHeight="1">
      <c r="A99" s="14" t="s">
        <v>112</v>
      </c>
      <c r="B99" s="14"/>
      <c r="C99" s="14"/>
      <c r="D99" s="14"/>
      <c r="E99" s="14"/>
      <c r="F99" s="14"/>
      <c r="G99" s="14"/>
      <c r="H99" s="14"/>
      <c r="I99" s="15" t="s">
        <v>86</v>
      </c>
      <c r="J99" s="15"/>
      <c r="K99" s="15"/>
      <c r="L99" s="15" t="s">
        <v>149</v>
      </c>
      <c r="M99" s="15"/>
      <c r="N99" s="15"/>
      <c r="O99" s="52" t="s">
        <v>113</v>
      </c>
      <c r="P99" s="52"/>
      <c r="Q99" s="17">
        <f>23000</f>
        <v>23000</v>
      </c>
      <c r="R99" s="17"/>
      <c r="S99" s="17"/>
      <c r="T99" s="21" t="s">
        <v>40</v>
      </c>
      <c r="U99" s="21"/>
      <c r="V99" s="21"/>
      <c r="W99" s="21"/>
      <c r="X99" s="21"/>
      <c r="Y99" s="46">
        <f>23000</f>
        <v>23000</v>
      </c>
      <c r="Z99" s="46"/>
    </row>
    <row r="100" spans="1:26" s="1" customFormat="1" ht="13.5" customHeight="1">
      <c r="A100" s="14" t="s">
        <v>108</v>
      </c>
      <c r="B100" s="14"/>
      <c r="C100" s="14"/>
      <c r="D100" s="14"/>
      <c r="E100" s="14"/>
      <c r="F100" s="14"/>
      <c r="G100" s="14"/>
      <c r="H100" s="14"/>
      <c r="I100" s="15" t="s">
        <v>86</v>
      </c>
      <c r="J100" s="15"/>
      <c r="K100" s="15"/>
      <c r="L100" s="15" t="s">
        <v>150</v>
      </c>
      <c r="M100" s="15"/>
      <c r="N100" s="15"/>
      <c r="O100" s="52" t="s">
        <v>109</v>
      </c>
      <c r="P100" s="52"/>
      <c r="Q100" s="17">
        <f>250000</f>
        <v>250000</v>
      </c>
      <c r="R100" s="17"/>
      <c r="S100" s="17"/>
      <c r="T100" s="21" t="s">
        <v>40</v>
      </c>
      <c r="U100" s="21"/>
      <c r="V100" s="21"/>
      <c r="W100" s="21"/>
      <c r="X100" s="21"/>
      <c r="Y100" s="46">
        <f>250000</f>
        <v>250000</v>
      </c>
      <c r="Z100" s="46"/>
    </row>
    <row r="101" spans="1:26" s="1" customFormat="1" ht="13.5" customHeight="1">
      <c r="A101" s="14" t="s">
        <v>90</v>
      </c>
      <c r="B101" s="14"/>
      <c r="C101" s="14"/>
      <c r="D101" s="14"/>
      <c r="E101" s="14"/>
      <c r="F101" s="14"/>
      <c r="G101" s="14"/>
      <c r="H101" s="14"/>
      <c r="I101" s="15" t="s">
        <v>86</v>
      </c>
      <c r="J101" s="15"/>
      <c r="K101" s="15"/>
      <c r="L101" s="15" t="s">
        <v>151</v>
      </c>
      <c r="M101" s="15"/>
      <c r="N101" s="15"/>
      <c r="O101" s="52" t="s">
        <v>92</v>
      </c>
      <c r="P101" s="52"/>
      <c r="Q101" s="17">
        <f>3662309</f>
        <v>3662309</v>
      </c>
      <c r="R101" s="17"/>
      <c r="S101" s="17"/>
      <c r="T101" s="17">
        <f>624747.18</f>
        <v>624747.18</v>
      </c>
      <c r="U101" s="17"/>
      <c r="V101" s="17"/>
      <c r="W101" s="17"/>
      <c r="X101" s="17"/>
      <c r="Y101" s="46">
        <f>3037561.82</f>
        <v>3037561.82</v>
      </c>
      <c r="Z101" s="46"/>
    </row>
    <row r="102" spans="1:26" s="1" customFormat="1" ht="13.5" customHeight="1">
      <c r="A102" s="14" t="s">
        <v>97</v>
      </c>
      <c r="B102" s="14"/>
      <c r="C102" s="14"/>
      <c r="D102" s="14"/>
      <c r="E102" s="14"/>
      <c r="F102" s="14"/>
      <c r="G102" s="14"/>
      <c r="H102" s="14"/>
      <c r="I102" s="15" t="s">
        <v>86</v>
      </c>
      <c r="J102" s="15"/>
      <c r="K102" s="15"/>
      <c r="L102" s="15" t="s">
        <v>152</v>
      </c>
      <c r="M102" s="15"/>
      <c r="N102" s="15"/>
      <c r="O102" s="52" t="s">
        <v>99</v>
      </c>
      <c r="P102" s="52"/>
      <c r="Q102" s="17">
        <f>17600</f>
        <v>17600</v>
      </c>
      <c r="R102" s="17"/>
      <c r="S102" s="17"/>
      <c r="T102" s="17">
        <f>1250</f>
        <v>1250</v>
      </c>
      <c r="U102" s="17"/>
      <c r="V102" s="17"/>
      <c r="W102" s="17"/>
      <c r="X102" s="17"/>
      <c r="Y102" s="46">
        <f>16350</f>
        <v>16350</v>
      </c>
      <c r="Z102" s="46"/>
    </row>
    <row r="103" spans="1:26" s="1" customFormat="1" ht="13.5" customHeight="1">
      <c r="A103" s="14" t="s">
        <v>93</v>
      </c>
      <c r="B103" s="14"/>
      <c r="C103" s="14"/>
      <c r="D103" s="14"/>
      <c r="E103" s="14"/>
      <c r="F103" s="14"/>
      <c r="G103" s="14"/>
      <c r="H103" s="14"/>
      <c r="I103" s="15" t="s">
        <v>86</v>
      </c>
      <c r="J103" s="15"/>
      <c r="K103" s="15"/>
      <c r="L103" s="15" t="s">
        <v>153</v>
      </c>
      <c r="M103" s="15"/>
      <c r="N103" s="15"/>
      <c r="O103" s="52" t="s">
        <v>95</v>
      </c>
      <c r="P103" s="52"/>
      <c r="Q103" s="17">
        <f>1105437</f>
        <v>1105437</v>
      </c>
      <c r="R103" s="17"/>
      <c r="S103" s="17"/>
      <c r="T103" s="17">
        <f>167893.74</f>
        <v>167893.74</v>
      </c>
      <c r="U103" s="17"/>
      <c r="V103" s="17"/>
      <c r="W103" s="17"/>
      <c r="X103" s="17"/>
      <c r="Y103" s="46">
        <f>937543.26</f>
        <v>937543.26</v>
      </c>
      <c r="Z103" s="46"/>
    </row>
    <row r="104" spans="1:26" s="1" customFormat="1" ht="13.5" customHeight="1">
      <c r="A104" s="14" t="s">
        <v>101</v>
      </c>
      <c r="B104" s="14"/>
      <c r="C104" s="14"/>
      <c r="D104" s="14"/>
      <c r="E104" s="14"/>
      <c r="F104" s="14"/>
      <c r="G104" s="14"/>
      <c r="H104" s="14"/>
      <c r="I104" s="15" t="s">
        <v>86</v>
      </c>
      <c r="J104" s="15"/>
      <c r="K104" s="15"/>
      <c r="L104" s="15" t="s">
        <v>154</v>
      </c>
      <c r="M104" s="15"/>
      <c r="N104" s="15"/>
      <c r="O104" s="52" t="s">
        <v>103</v>
      </c>
      <c r="P104" s="52"/>
      <c r="Q104" s="17">
        <f>175728</f>
        <v>175728</v>
      </c>
      <c r="R104" s="17"/>
      <c r="S104" s="17"/>
      <c r="T104" s="17">
        <f>12982.23</f>
        <v>12982.23</v>
      </c>
      <c r="U104" s="17"/>
      <c r="V104" s="17"/>
      <c r="W104" s="17"/>
      <c r="X104" s="17"/>
      <c r="Y104" s="46">
        <f>162745.77</f>
        <v>162745.77</v>
      </c>
      <c r="Z104" s="46"/>
    </row>
    <row r="105" spans="1:26" s="1" customFormat="1" ht="13.5" customHeight="1">
      <c r="A105" s="14" t="s">
        <v>122</v>
      </c>
      <c r="B105" s="14"/>
      <c r="C105" s="14"/>
      <c r="D105" s="14"/>
      <c r="E105" s="14"/>
      <c r="F105" s="14"/>
      <c r="G105" s="14"/>
      <c r="H105" s="14"/>
      <c r="I105" s="15" t="s">
        <v>86</v>
      </c>
      <c r="J105" s="15"/>
      <c r="K105" s="15"/>
      <c r="L105" s="15" t="s">
        <v>154</v>
      </c>
      <c r="M105" s="15"/>
      <c r="N105" s="15"/>
      <c r="O105" s="52" t="s">
        <v>124</v>
      </c>
      <c r="P105" s="52"/>
      <c r="Q105" s="17">
        <f>26500</f>
        <v>26500</v>
      </c>
      <c r="R105" s="17"/>
      <c r="S105" s="17"/>
      <c r="T105" s="21" t="s">
        <v>40</v>
      </c>
      <c r="U105" s="21"/>
      <c r="V105" s="21"/>
      <c r="W105" s="21"/>
      <c r="X105" s="21"/>
      <c r="Y105" s="46">
        <f>26500</f>
        <v>26500</v>
      </c>
      <c r="Z105" s="46"/>
    </row>
    <row r="106" spans="1:26" s="1" customFormat="1" ht="13.5" customHeight="1">
      <c r="A106" s="14" t="s">
        <v>104</v>
      </c>
      <c r="B106" s="14"/>
      <c r="C106" s="14"/>
      <c r="D106" s="14"/>
      <c r="E106" s="14"/>
      <c r="F106" s="14"/>
      <c r="G106" s="14"/>
      <c r="H106" s="14"/>
      <c r="I106" s="15" t="s">
        <v>86</v>
      </c>
      <c r="J106" s="15"/>
      <c r="K106" s="15"/>
      <c r="L106" s="15" t="s">
        <v>154</v>
      </c>
      <c r="M106" s="15"/>
      <c r="N106" s="15"/>
      <c r="O106" s="52" t="s">
        <v>105</v>
      </c>
      <c r="P106" s="52"/>
      <c r="Q106" s="17">
        <f>1146602</f>
        <v>1146602</v>
      </c>
      <c r="R106" s="17"/>
      <c r="S106" s="17"/>
      <c r="T106" s="17">
        <f>177703.17</f>
        <v>177703.17</v>
      </c>
      <c r="U106" s="17"/>
      <c r="V106" s="17"/>
      <c r="W106" s="17"/>
      <c r="X106" s="17"/>
      <c r="Y106" s="46">
        <f>968898.83</f>
        <v>968898.83</v>
      </c>
      <c r="Z106" s="46"/>
    </row>
    <row r="107" spans="1:26" s="1" customFormat="1" ht="13.5" customHeight="1">
      <c r="A107" s="14" t="s">
        <v>106</v>
      </c>
      <c r="B107" s="14"/>
      <c r="C107" s="14"/>
      <c r="D107" s="14"/>
      <c r="E107" s="14"/>
      <c r="F107" s="14"/>
      <c r="G107" s="14"/>
      <c r="H107" s="14"/>
      <c r="I107" s="15" t="s">
        <v>86</v>
      </c>
      <c r="J107" s="15"/>
      <c r="K107" s="15"/>
      <c r="L107" s="15" t="s">
        <v>154</v>
      </c>
      <c r="M107" s="15"/>
      <c r="N107" s="15"/>
      <c r="O107" s="52" t="s">
        <v>107</v>
      </c>
      <c r="P107" s="52"/>
      <c r="Q107" s="17">
        <f>419574</f>
        <v>419574</v>
      </c>
      <c r="R107" s="17"/>
      <c r="S107" s="17"/>
      <c r="T107" s="17">
        <f>54418.84</f>
        <v>54418.84</v>
      </c>
      <c r="U107" s="17"/>
      <c r="V107" s="17"/>
      <c r="W107" s="17"/>
      <c r="X107" s="17"/>
      <c r="Y107" s="46">
        <f>365155.16</f>
        <v>365155.16</v>
      </c>
      <c r="Z107" s="46"/>
    </row>
    <row r="108" spans="1:26" s="1" customFormat="1" ht="13.5" customHeight="1">
      <c r="A108" s="14" t="s">
        <v>108</v>
      </c>
      <c r="B108" s="14"/>
      <c r="C108" s="14"/>
      <c r="D108" s="14"/>
      <c r="E108" s="14"/>
      <c r="F108" s="14"/>
      <c r="G108" s="14"/>
      <c r="H108" s="14"/>
      <c r="I108" s="15" t="s">
        <v>86</v>
      </c>
      <c r="J108" s="15"/>
      <c r="K108" s="15"/>
      <c r="L108" s="15" t="s">
        <v>154</v>
      </c>
      <c r="M108" s="15"/>
      <c r="N108" s="15"/>
      <c r="O108" s="52" t="s">
        <v>109</v>
      </c>
      <c r="P108" s="52"/>
      <c r="Q108" s="17">
        <f>590256</f>
        <v>590256</v>
      </c>
      <c r="R108" s="17"/>
      <c r="S108" s="17"/>
      <c r="T108" s="17">
        <f>111637.86</f>
        <v>111637.86</v>
      </c>
      <c r="U108" s="17"/>
      <c r="V108" s="17"/>
      <c r="W108" s="17"/>
      <c r="X108" s="17"/>
      <c r="Y108" s="46">
        <f>478618.14</f>
        <v>478618.14</v>
      </c>
      <c r="Z108" s="46"/>
    </row>
    <row r="109" spans="1:26" s="1" customFormat="1" ht="13.5" customHeight="1">
      <c r="A109" s="14" t="s">
        <v>110</v>
      </c>
      <c r="B109" s="14"/>
      <c r="C109" s="14"/>
      <c r="D109" s="14"/>
      <c r="E109" s="14"/>
      <c r="F109" s="14"/>
      <c r="G109" s="14"/>
      <c r="H109" s="14"/>
      <c r="I109" s="15" t="s">
        <v>86</v>
      </c>
      <c r="J109" s="15"/>
      <c r="K109" s="15"/>
      <c r="L109" s="15" t="s">
        <v>154</v>
      </c>
      <c r="M109" s="15"/>
      <c r="N109" s="15"/>
      <c r="O109" s="52" t="s">
        <v>111</v>
      </c>
      <c r="P109" s="52"/>
      <c r="Q109" s="17">
        <f>186993</f>
        <v>186993</v>
      </c>
      <c r="R109" s="17"/>
      <c r="S109" s="17"/>
      <c r="T109" s="17">
        <f>73111</f>
        <v>73111</v>
      </c>
      <c r="U109" s="17"/>
      <c r="V109" s="17"/>
      <c r="W109" s="17"/>
      <c r="X109" s="17"/>
      <c r="Y109" s="46">
        <f>113882</f>
        <v>113882</v>
      </c>
      <c r="Z109" s="46"/>
    </row>
    <row r="110" spans="1:26" s="1" customFormat="1" ht="13.5" customHeight="1">
      <c r="A110" s="14" t="s">
        <v>112</v>
      </c>
      <c r="B110" s="14"/>
      <c r="C110" s="14"/>
      <c r="D110" s="14"/>
      <c r="E110" s="14"/>
      <c r="F110" s="14"/>
      <c r="G110" s="14"/>
      <c r="H110" s="14"/>
      <c r="I110" s="15" t="s">
        <v>86</v>
      </c>
      <c r="J110" s="15"/>
      <c r="K110" s="15"/>
      <c r="L110" s="15" t="s">
        <v>154</v>
      </c>
      <c r="M110" s="15"/>
      <c r="N110" s="15"/>
      <c r="O110" s="52" t="s">
        <v>113</v>
      </c>
      <c r="P110" s="52"/>
      <c r="Q110" s="17">
        <f>278237</f>
        <v>278237</v>
      </c>
      <c r="R110" s="17"/>
      <c r="S110" s="17"/>
      <c r="T110" s="17">
        <f>27164</f>
        <v>27164</v>
      </c>
      <c r="U110" s="17"/>
      <c r="V110" s="17"/>
      <c r="W110" s="17"/>
      <c r="X110" s="17"/>
      <c r="Y110" s="46">
        <f>251073</f>
        <v>251073</v>
      </c>
      <c r="Z110" s="46"/>
    </row>
    <row r="111" spans="1:26" s="1" customFormat="1" ht="13.5" customHeight="1">
      <c r="A111" s="14" t="s">
        <v>114</v>
      </c>
      <c r="B111" s="14"/>
      <c r="C111" s="14"/>
      <c r="D111" s="14"/>
      <c r="E111" s="14"/>
      <c r="F111" s="14"/>
      <c r="G111" s="14"/>
      <c r="H111" s="14"/>
      <c r="I111" s="15" t="s">
        <v>86</v>
      </c>
      <c r="J111" s="15"/>
      <c r="K111" s="15"/>
      <c r="L111" s="15" t="s">
        <v>155</v>
      </c>
      <c r="M111" s="15"/>
      <c r="N111" s="15"/>
      <c r="O111" s="52" t="s">
        <v>116</v>
      </c>
      <c r="P111" s="52"/>
      <c r="Q111" s="17">
        <f>67210</f>
        <v>67210</v>
      </c>
      <c r="R111" s="17"/>
      <c r="S111" s="17"/>
      <c r="T111" s="17">
        <f>18413</f>
        <v>18413</v>
      </c>
      <c r="U111" s="17"/>
      <c r="V111" s="17"/>
      <c r="W111" s="17"/>
      <c r="X111" s="17"/>
      <c r="Y111" s="46">
        <f>48797</f>
        <v>48797</v>
      </c>
      <c r="Z111" s="46"/>
    </row>
    <row r="112" spans="1:26" s="1" customFormat="1" ht="13.5" customHeight="1">
      <c r="A112" s="14" t="s">
        <v>114</v>
      </c>
      <c r="B112" s="14"/>
      <c r="C112" s="14"/>
      <c r="D112" s="14"/>
      <c r="E112" s="14"/>
      <c r="F112" s="14"/>
      <c r="G112" s="14"/>
      <c r="H112" s="14"/>
      <c r="I112" s="15" t="s">
        <v>86</v>
      </c>
      <c r="J112" s="15"/>
      <c r="K112" s="15"/>
      <c r="L112" s="15" t="s">
        <v>156</v>
      </c>
      <c r="M112" s="15"/>
      <c r="N112" s="15"/>
      <c r="O112" s="52" t="s">
        <v>116</v>
      </c>
      <c r="P112" s="52"/>
      <c r="Q112" s="17">
        <f>19690</f>
        <v>19690</v>
      </c>
      <c r="R112" s="17"/>
      <c r="S112" s="17"/>
      <c r="T112" s="17">
        <f>14.85</f>
        <v>14.85</v>
      </c>
      <c r="U112" s="17"/>
      <c r="V112" s="17"/>
      <c r="W112" s="17"/>
      <c r="X112" s="17"/>
      <c r="Y112" s="46">
        <f>19675.15</f>
        <v>19675.15</v>
      </c>
      <c r="Z112" s="46"/>
    </row>
    <row r="113" spans="1:26" s="1" customFormat="1" ht="13.5" customHeight="1">
      <c r="A113" s="14" t="s">
        <v>97</v>
      </c>
      <c r="B113" s="14"/>
      <c r="C113" s="14"/>
      <c r="D113" s="14"/>
      <c r="E113" s="14"/>
      <c r="F113" s="14"/>
      <c r="G113" s="14"/>
      <c r="H113" s="14"/>
      <c r="I113" s="15" t="s">
        <v>86</v>
      </c>
      <c r="J113" s="15"/>
      <c r="K113" s="15"/>
      <c r="L113" s="15" t="s">
        <v>157</v>
      </c>
      <c r="M113" s="15"/>
      <c r="N113" s="15"/>
      <c r="O113" s="52" t="s">
        <v>99</v>
      </c>
      <c r="P113" s="52"/>
      <c r="Q113" s="17">
        <f>63000</f>
        <v>63000</v>
      </c>
      <c r="R113" s="17"/>
      <c r="S113" s="17"/>
      <c r="T113" s="21" t="s">
        <v>40</v>
      </c>
      <c r="U113" s="21"/>
      <c r="V113" s="21"/>
      <c r="W113" s="21"/>
      <c r="X113" s="21"/>
      <c r="Y113" s="46">
        <f>63000</f>
        <v>63000</v>
      </c>
      <c r="Z113" s="46"/>
    </row>
    <row r="114" spans="1:26" s="1" customFormat="1" ht="13.5" customHeight="1">
      <c r="A114" s="14" t="s">
        <v>90</v>
      </c>
      <c r="B114" s="14"/>
      <c r="C114" s="14"/>
      <c r="D114" s="14"/>
      <c r="E114" s="14"/>
      <c r="F114" s="14"/>
      <c r="G114" s="14"/>
      <c r="H114" s="14"/>
      <c r="I114" s="15" t="s">
        <v>86</v>
      </c>
      <c r="J114" s="15"/>
      <c r="K114" s="15"/>
      <c r="L114" s="15" t="s">
        <v>158</v>
      </c>
      <c r="M114" s="15"/>
      <c r="N114" s="15"/>
      <c r="O114" s="52" t="s">
        <v>92</v>
      </c>
      <c r="P114" s="52"/>
      <c r="Q114" s="17">
        <f>0</f>
        <v>0</v>
      </c>
      <c r="R114" s="17"/>
      <c r="S114" s="17"/>
      <c r="T114" s="21" t="s">
        <v>40</v>
      </c>
      <c r="U114" s="21"/>
      <c r="V114" s="21"/>
      <c r="W114" s="21"/>
      <c r="X114" s="21"/>
      <c r="Y114" s="53" t="s">
        <v>40</v>
      </c>
      <c r="Z114" s="53"/>
    </row>
    <row r="115" spans="1:26" s="1" customFormat="1" ht="13.5" customHeight="1">
      <c r="A115" s="14" t="s">
        <v>93</v>
      </c>
      <c r="B115" s="14"/>
      <c r="C115" s="14"/>
      <c r="D115" s="14"/>
      <c r="E115" s="14"/>
      <c r="F115" s="14"/>
      <c r="G115" s="14"/>
      <c r="H115" s="14"/>
      <c r="I115" s="15" t="s">
        <v>86</v>
      </c>
      <c r="J115" s="15"/>
      <c r="K115" s="15"/>
      <c r="L115" s="15" t="s">
        <v>159</v>
      </c>
      <c r="M115" s="15"/>
      <c r="N115" s="15"/>
      <c r="O115" s="52" t="s">
        <v>95</v>
      </c>
      <c r="P115" s="52"/>
      <c r="Q115" s="17">
        <f>0</f>
        <v>0</v>
      </c>
      <c r="R115" s="17"/>
      <c r="S115" s="17"/>
      <c r="T115" s="21" t="s">
        <v>40</v>
      </c>
      <c r="U115" s="21"/>
      <c r="V115" s="21"/>
      <c r="W115" s="21"/>
      <c r="X115" s="21"/>
      <c r="Y115" s="53" t="s">
        <v>40</v>
      </c>
      <c r="Z115" s="53"/>
    </row>
    <row r="116" spans="1:26" s="1" customFormat="1" ht="13.5" customHeight="1">
      <c r="A116" s="14" t="s">
        <v>90</v>
      </c>
      <c r="B116" s="14"/>
      <c r="C116" s="14"/>
      <c r="D116" s="14"/>
      <c r="E116" s="14"/>
      <c r="F116" s="14"/>
      <c r="G116" s="14"/>
      <c r="H116" s="14"/>
      <c r="I116" s="15" t="s">
        <v>86</v>
      </c>
      <c r="J116" s="15"/>
      <c r="K116" s="15"/>
      <c r="L116" s="15" t="s">
        <v>160</v>
      </c>
      <c r="M116" s="15"/>
      <c r="N116" s="15"/>
      <c r="O116" s="52" t="s">
        <v>92</v>
      </c>
      <c r="P116" s="52"/>
      <c r="Q116" s="17">
        <f>6461869</f>
        <v>6461869</v>
      </c>
      <c r="R116" s="17"/>
      <c r="S116" s="17"/>
      <c r="T116" s="17">
        <f>490367.92</f>
        <v>490367.92</v>
      </c>
      <c r="U116" s="17"/>
      <c r="V116" s="17"/>
      <c r="W116" s="17"/>
      <c r="X116" s="17"/>
      <c r="Y116" s="46">
        <f>5971501.08</f>
        <v>5971501.08</v>
      </c>
      <c r="Z116" s="46"/>
    </row>
    <row r="117" spans="1:26" s="1" customFormat="1" ht="13.5" customHeight="1">
      <c r="A117" s="14" t="s">
        <v>93</v>
      </c>
      <c r="B117" s="14"/>
      <c r="C117" s="14"/>
      <c r="D117" s="14"/>
      <c r="E117" s="14"/>
      <c r="F117" s="14"/>
      <c r="G117" s="14"/>
      <c r="H117" s="14"/>
      <c r="I117" s="15" t="s">
        <v>86</v>
      </c>
      <c r="J117" s="15"/>
      <c r="K117" s="15"/>
      <c r="L117" s="15" t="s">
        <v>161</v>
      </c>
      <c r="M117" s="15"/>
      <c r="N117" s="15"/>
      <c r="O117" s="52" t="s">
        <v>95</v>
      </c>
      <c r="P117" s="52"/>
      <c r="Q117" s="17">
        <f>1951485</f>
        <v>1951485</v>
      </c>
      <c r="R117" s="17"/>
      <c r="S117" s="17"/>
      <c r="T117" s="17">
        <f>75606.89</f>
        <v>75606.89</v>
      </c>
      <c r="U117" s="17"/>
      <c r="V117" s="17"/>
      <c r="W117" s="17"/>
      <c r="X117" s="17"/>
      <c r="Y117" s="46">
        <f>1875878.11</f>
        <v>1875878.11</v>
      </c>
      <c r="Z117" s="46"/>
    </row>
    <row r="118" spans="1:26" s="1" customFormat="1" ht="13.5" customHeight="1">
      <c r="A118" s="14" t="s">
        <v>106</v>
      </c>
      <c r="B118" s="14"/>
      <c r="C118" s="14"/>
      <c r="D118" s="14"/>
      <c r="E118" s="14"/>
      <c r="F118" s="14"/>
      <c r="G118" s="14"/>
      <c r="H118" s="14"/>
      <c r="I118" s="15" t="s">
        <v>86</v>
      </c>
      <c r="J118" s="15"/>
      <c r="K118" s="15"/>
      <c r="L118" s="15" t="s">
        <v>162</v>
      </c>
      <c r="M118" s="15"/>
      <c r="N118" s="15"/>
      <c r="O118" s="52" t="s">
        <v>107</v>
      </c>
      <c r="P118" s="52"/>
      <c r="Q118" s="17">
        <f>555000</f>
        <v>555000</v>
      </c>
      <c r="R118" s="17"/>
      <c r="S118" s="17"/>
      <c r="T118" s="21" t="s">
        <v>40</v>
      </c>
      <c r="U118" s="21"/>
      <c r="V118" s="21"/>
      <c r="W118" s="21"/>
      <c r="X118" s="21"/>
      <c r="Y118" s="46">
        <f>555000</f>
        <v>555000</v>
      </c>
      <c r="Z118" s="46"/>
    </row>
    <row r="119" spans="1:26" s="1" customFormat="1" ht="13.5" customHeight="1">
      <c r="A119" s="14" t="s">
        <v>114</v>
      </c>
      <c r="B119" s="14"/>
      <c r="C119" s="14"/>
      <c r="D119" s="14"/>
      <c r="E119" s="14"/>
      <c r="F119" s="14"/>
      <c r="G119" s="14"/>
      <c r="H119" s="14"/>
      <c r="I119" s="15" t="s">
        <v>86</v>
      </c>
      <c r="J119" s="15"/>
      <c r="K119" s="15"/>
      <c r="L119" s="15" t="s">
        <v>163</v>
      </c>
      <c r="M119" s="15"/>
      <c r="N119" s="15"/>
      <c r="O119" s="52" t="s">
        <v>116</v>
      </c>
      <c r="P119" s="52"/>
      <c r="Q119" s="17">
        <f>200000</f>
        <v>200000</v>
      </c>
      <c r="R119" s="17"/>
      <c r="S119" s="17"/>
      <c r="T119" s="17">
        <f>62000</f>
        <v>62000</v>
      </c>
      <c r="U119" s="17"/>
      <c r="V119" s="17"/>
      <c r="W119" s="17"/>
      <c r="X119" s="17"/>
      <c r="Y119" s="46">
        <f>138000</f>
        <v>138000</v>
      </c>
      <c r="Z119" s="46"/>
    </row>
    <row r="120" spans="1:26" s="1" customFormat="1" ht="13.5" customHeight="1">
      <c r="A120" s="14" t="s">
        <v>90</v>
      </c>
      <c r="B120" s="14"/>
      <c r="C120" s="14"/>
      <c r="D120" s="14"/>
      <c r="E120" s="14"/>
      <c r="F120" s="14"/>
      <c r="G120" s="14"/>
      <c r="H120" s="14"/>
      <c r="I120" s="15" t="s">
        <v>86</v>
      </c>
      <c r="J120" s="15"/>
      <c r="K120" s="15"/>
      <c r="L120" s="15" t="s">
        <v>164</v>
      </c>
      <c r="M120" s="15"/>
      <c r="N120" s="15"/>
      <c r="O120" s="52" t="s">
        <v>92</v>
      </c>
      <c r="P120" s="52"/>
      <c r="Q120" s="17">
        <f>218315</f>
        <v>218315</v>
      </c>
      <c r="R120" s="17"/>
      <c r="S120" s="17"/>
      <c r="T120" s="17">
        <f>10288</f>
        <v>10288</v>
      </c>
      <c r="U120" s="17"/>
      <c r="V120" s="17"/>
      <c r="W120" s="17"/>
      <c r="X120" s="17"/>
      <c r="Y120" s="46">
        <f>208027</f>
        <v>208027</v>
      </c>
      <c r="Z120" s="46"/>
    </row>
    <row r="121" spans="1:26" s="1" customFormat="1" ht="13.5" customHeight="1">
      <c r="A121" s="14" t="s">
        <v>93</v>
      </c>
      <c r="B121" s="14"/>
      <c r="C121" s="14"/>
      <c r="D121" s="14"/>
      <c r="E121" s="14"/>
      <c r="F121" s="14"/>
      <c r="G121" s="14"/>
      <c r="H121" s="14"/>
      <c r="I121" s="15" t="s">
        <v>86</v>
      </c>
      <c r="J121" s="15"/>
      <c r="K121" s="15"/>
      <c r="L121" s="15" t="s">
        <v>165</v>
      </c>
      <c r="M121" s="15"/>
      <c r="N121" s="15"/>
      <c r="O121" s="52" t="s">
        <v>95</v>
      </c>
      <c r="P121" s="52"/>
      <c r="Q121" s="17">
        <f>65932</f>
        <v>65932</v>
      </c>
      <c r="R121" s="17"/>
      <c r="S121" s="17"/>
      <c r="T121" s="17">
        <f>629.37</f>
        <v>629.37</v>
      </c>
      <c r="U121" s="17"/>
      <c r="V121" s="17"/>
      <c r="W121" s="17"/>
      <c r="X121" s="17"/>
      <c r="Y121" s="46">
        <f>65302.63</f>
        <v>65302.63</v>
      </c>
      <c r="Z121" s="46"/>
    </row>
    <row r="122" spans="1:26" s="1" customFormat="1" ht="13.5" customHeight="1">
      <c r="A122" s="14" t="s">
        <v>122</v>
      </c>
      <c r="B122" s="14"/>
      <c r="C122" s="14"/>
      <c r="D122" s="14"/>
      <c r="E122" s="14"/>
      <c r="F122" s="14"/>
      <c r="G122" s="14"/>
      <c r="H122" s="14"/>
      <c r="I122" s="15" t="s">
        <v>86</v>
      </c>
      <c r="J122" s="15"/>
      <c r="K122" s="15"/>
      <c r="L122" s="15" t="s">
        <v>166</v>
      </c>
      <c r="M122" s="15"/>
      <c r="N122" s="15"/>
      <c r="O122" s="52" t="s">
        <v>124</v>
      </c>
      <c r="P122" s="52"/>
      <c r="Q122" s="17">
        <f>20000</f>
        <v>20000</v>
      </c>
      <c r="R122" s="17"/>
      <c r="S122" s="17"/>
      <c r="T122" s="21" t="s">
        <v>40</v>
      </c>
      <c r="U122" s="21"/>
      <c r="V122" s="21"/>
      <c r="W122" s="21"/>
      <c r="X122" s="21"/>
      <c r="Y122" s="46">
        <f>20000</f>
        <v>20000</v>
      </c>
      <c r="Z122" s="46"/>
    </row>
    <row r="123" spans="1:26" s="1" customFormat="1" ht="13.5" customHeight="1">
      <c r="A123" s="14" t="s">
        <v>108</v>
      </c>
      <c r="B123" s="14"/>
      <c r="C123" s="14"/>
      <c r="D123" s="14"/>
      <c r="E123" s="14"/>
      <c r="F123" s="14"/>
      <c r="G123" s="14"/>
      <c r="H123" s="14"/>
      <c r="I123" s="15" t="s">
        <v>86</v>
      </c>
      <c r="J123" s="15"/>
      <c r="K123" s="15"/>
      <c r="L123" s="15" t="s">
        <v>166</v>
      </c>
      <c r="M123" s="15"/>
      <c r="N123" s="15"/>
      <c r="O123" s="52" t="s">
        <v>109</v>
      </c>
      <c r="P123" s="52"/>
      <c r="Q123" s="17">
        <f>13559.91</f>
        <v>13559.91</v>
      </c>
      <c r="R123" s="17"/>
      <c r="S123" s="17"/>
      <c r="T123" s="17">
        <f>6621.91</f>
        <v>6621.91</v>
      </c>
      <c r="U123" s="17"/>
      <c r="V123" s="17"/>
      <c r="W123" s="17"/>
      <c r="X123" s="17"/>
      <c r="Y123" s="46">
        <f>6938</f>
        <v>6938</v>
      </c>
      <c r="Z123" s="46"/>
    </row>
    <row r="124" spans="1:26" s="1" customFormat="1" ht="13.5" customHeight="1">
      <c r="A124" s="14" t="s">
        <v>114</v>
      </c>
      <c r="B124" s="14"/>
      <c r="C124" s="14"/>
      <c r="D124" s="14"/>
      <c r="E124" s="14"/>
      <c r="F124" s="14"/>
      <c r="G124" s="14"/>
      <c r="H124" s="14"/>
      <c r="I124" s="15" t="s">
        <v>86</v>
      </c>
      <c r="J124" s="15"/>
      <c r="K124" s="15"/>
      <c r="L124" s="15" t="s">
        <v>166</v>
      </c>
      <c r="M124" s="15"/>
      <c r="N124" s="15"/>
      <c r="O124" s="52" t="s">
        <v>116</v>
      </c>
      <c r="P124" s="52"/>
      <c r="Q124" s="17">
        <f>56787.09</f>
        <v>56787.09</v>
      </c>
      <c r="R124" s="17"/>
      <c r="S124" s="17"/>
      <c r="T124" s="17">
        <f>15712</f>
        <v>15712</v>
      </c>
      <c r="U124" s="17"/>
      <c r="V124" s="17"/>
      <c r="W124" s="17"/>
      <c r="X124" s="17"/>
      <c r="Y124" s="46">
        <f>41075.09</f>
        <v>41075.09</v>
      </c>
      <c r="Z124" s="46"/>
    </row>
    <row r="125" spans="1:26" s="1" customFormat="1" ht="13.5" customHeight="1">
      <c r="A125" s="14" t="s">
        <v>112</v>
      </c>
      <c r="B125" s="14"/>
      <c r="C125" s="14"/>
      <c r="D125" s="14"/>
      <c r="E125" s="14"/>
      <c r="F125" s="14"/>
      <c r="G125" s="14"/>
      <c r="H125" s="14"/>
      <c r="I125" s="15" t="s">
        <v>86</v>
      </c>
      <c r="J125" s="15"/>
      <c r="K125" s="15"/>
      <c r="L125" s="15" t="s">
        <v>166</v>
      </c>
      <c r="M125" s="15"/>
      <c r="N125" s="15"/>
      <c r="O125" s="52" t="s">
        <v>113</v>
      </c>
      <c r="P125" s="52"/>
      <c r="Q125" s="17">
        <f>15406</f>
        <v>15406</v>
      </c>
      <c r="R125" s="17"/>
      <c r="S125" s="17"/>
      <c r="T125" s="21" t="s">
        <v>40</v>
      </c>
      <c r="U125" s="21"/>
      <c r="V125" s="21"/>
      <c r="W125" s="21"/>
      <c r="X125" s="21"/>
      <c r="Y125" s="46">
        <f>15406</f>
        <v>15406</v>
      </c>
      <c r="Z125" s="46"/>
    </row>
    <row r="126" spans="1:26" s="1" customFormat="1" ht="13.5" customHeight="1">
      <c r="A126" s="14" t="s">
        <v>167</v>
      </c>
      <c r="B126" s="14"/>
      <c r="C126" s="14"/>
      <c r="D126" s="14"/>
      <c r="E126" s="14"/>
      <c r="F126" s="14"/>
      <c r="G126" s="14"/>
      <c r="H126" s="14"/>
      <c r="I126" s="15" t="s">
        <v>86</v>
      </c>
      <c r="J126" s="15"/>
      <c r="K126" s="15"/>
      <c r="L126" s="15" t="s">
        <v>168</v>
      </c>
      <c r="M126" s="15"/>
      <c r="N126" s="15"/>
      <c r="O126" s="52" t="s">
        <v>169</v>
      </c>
      <c r="P126" s="52"/>
      <c r="Q126" s="17">
        <f>500000</f>
        <v>500000</v>
      </c>
      <c r="R126" s="17"/>
      <c r="S126" s="17"/>
      <c r="T126" s="17">
        <f>1315.07</f>
        <v>1315.07</v>
      </c>
      <c r="U126" s="17"/>
      <c r="V126" s="17"/>
      <c r="W126" s="17"/>
      <c r="X126" s="17"/>
      <c r="Y126" s="46">
        <f>498684.93</f>
        <v>498684.93</v>
      </c>
      <c r="Z126" s="46"/>
    </row>
    <row r="127" spans="1:26" s="1" customFormat="1" ht="15" customHeight="1">
      <c r="A127" s="47" t="s">
        <v>170</v>
      </c>
      <c r="B127" s="47"/>
      <c r="C127" s="47"/>
      <c r="D127" s="47"/>
      <c r="E127" s="47"/>
      <c r="F127" s="47"/>
      <c r="G127" s="47"/>
      <c r="H127" s="47"/>
      <c r="I127" s="48" t="s">
        <v>171</v>
      </c>
      <c r="J127" s="48"/>
      <c r="K127" s="48"/>
      <c r="L127" s="48" t="s">
        <v>35</v>
      </c>
      <c r="M127" s="48"/>
      <c r="N127" s="48"/>
      <c r="O127" s="49" t="s">
        <v>35</v>
      </c>
      <c r="P127" s="49"/>
      <c r="Q127" s="50">
        <f>-4946546.99</f>
        <v>-4946546.99</v>
      </c>
      <c r="R127" s="50"/>
      <c r="S127" s="50"/>
      <c r="T127" s="50">
        <f>-553719.54</f>
        <v>-553719.54</v>
      </c>
      <c r="U127" s="50"/>
      <c r="V127" s="50"/>
      <c r="W127" s="50"/>
      <c r="X127" s="50"/>
      <c r="Y127" s="51" t="s">
        <v>35</v>
      </c>
      <c r="Z127" s="51"/>
    </row>
    <row r="128" spans="1:26" s="1" customFormat="1" ht="13.5" customHeight="1">
      <c r="A128" s="8" t="s">
        <v>10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s="1" customFormat="1" ht="13.5" customHeight="1">
      <c r="A129" s="42" t="s">
        <v>172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s="1" customFormat="1" ht="45.75" customHeight="1">
      <c r="A130" s="43" t="s">
        <v>21</v>
      </c>
      <c r="B130" s="43"/>
      <c r="C130" s="43"/>
      <c r="D130" s="43"/>
      <c r="E130" s="43"/>
      <c r="F130" s="43"/>
      <c r="G130" s="43"/>
      <c r="H130" s="43"/>
      <c r="I130" s="43"/>
      <c r="J130" s="43" t="s">
        <v>22</v>
      </c>
      <c r="K130" s="43"/>
      <c r="L130" s="43"/>
      <c r="M130" s="43" t="s">
        <v>173</v>
      </c>
      <c r="N130" s="43"/>
      <c r="O130" s="43"/>
      <c r="P130" s="44" t="s">
        <v>24</v>
      </c>
      <c r="Q130" s="44"/>
      <c r="R130" s="44"/>
      <c r="S130" s="44" t="s">
        <v>25</v>
      </c>
      <c r="T130" s="44"/>
      <c r="U130" s="44"/>
      <c r="V130" s="44"/>
      <c r="W130" s="44"/>
      <c r="X130" s="45" t="s">
        <v>26</v>
      </c>
      <c r="Y130" s="45"/>
      <c r="Z130" s="45"/>
    </row>
    <row r="131" spans="1:26" s="1" customFormat="1" ht="12.75" customHeight="1">
      <c r="A131" s="39" t="s">
        <v>27</v>
      </c>
      <c r="B131" s="39"/>
      <c r="C131" s="39"/>
      <c r="D131" s="39"/>
      <c r="E131" s="39"/>
      <c r="F131" s="39"/>
      <c r="G131" s="39"/>
      <c r="H131" s="39"/>
      <c r="I131" s="39"/>
      <c r="J131" s="39" t="s">
        <v>28</v>
      </c>
      <c r="K131" s="39"/>
      <c r="L131" s="39"/>
      <c r="M131" s="39" t="s">
        <v>29</v>
      </c>
      <c r="N131" s="39"/>
      <c r="O131" s="39"/>
      <c r="P131" s="40" t="s">
        <v>30</v>
      </c>
      <c r="Q131" s="40"/>
      <c r="R131" s="40"/>
      <c r="S131" s="40" t="s">
        <v>31</v>
      </c>
      <c r="T131" s="40"/>
      <c r="U131" s="40"/>
      <c r="V131" s="40"/>
      <c r="W131" s="40"/>
      <c r="X131" s="41" t="s">
        <v>32</v>
      </c>
      <c r="Y131" s="41"/>
      <c r="Z131" s="41"/>
    </row>
    <row r="132" spans="1:26" s="1" customFormat="1" ht="13.5" customHeight="1">
      <c r="A132" s="34" t="s">
        <v>174</v>
      </c>
      <c r="B132" s="34"/>
      <c r="C132" s="34"/>
      <c r="D132" s="34"/>
      <c r="E132" s="34"/>
      <c r="F132" s="34"/>
      <c r="G132" s="34"/>
      <c r="H132" s="34"/>
      <c r="I132" s="34"/>
      <c r="J132" s="35" t="s">
        <v>175</v>
      </c>
      <c r="K132" s="35"/>
      <c r="L132" s="35"/>
      <c r="M132" s="35" t="s">
        <v>35</v>
      </c>
      <c r="N132" s="35"/>
      <c r="O132" s="35"/>
      <c r="P132" s="36">
        <f>4946546.99</f>
        <v>4946546.99</v>
      </c>
      <c r="Q132" s="36"/>
      <c r="R132" s="36"/>
      <c r="S132" s="37">
        <f>553719.54</f>
        <v>553719.54</v>
      </c>
      <c r="T132" s="37"/>
      <c r="U132" s="37"/>
      <c r="V132" s="37"/>
      <c r="W132" s="37"/>
      <c r="X132" s="38" t="s">
        <v>35</v>
      </c>
      <c r="Y132" s="38"/>
      <c r="Z132" s="38"/>
    </row>
    <row r="133" spans="1:26" s="1" customFormat="1" ht="13.5" customHeight="1">
      <c r="A133" s="32" t="s">
        <v>176</v>
      </c>
      <c r="B133" s="32"/>
      <c r="C133" s="32"/>
      <c r="D133" s="32"/>
      <c r="E133" s="32"/>
      <c r="F133" s="32"/>
      <c r="G133" s="32"/>
      <c r="H133" s="32"/>
      <c r="I133" s="32"/>
      <c r="J133" s="23" t="s">
        <v>10</v>
      </c>
      <c r="K133" s="23"/>
      <c r="L133" s="23"/>
      <c r="M133" s="23" t="s">
        <v>10</v>
      </c>
      <c r="N133" s="23"/>
      <c r="O133" s="23"/>
      <c r="P133" s="24" t="s">
        <v>10</v>
      </c>
      <c r="Q133" s="24"/>
      <c r="R133" s="24"/>
      <c r="S133" s="33" t="s">
        <v>10</v>
      </c>
      <c r="T133" s="33"/>
      <c r="U133" s="33"/>
      <c r="V133" s="33"/>
      <c r="W133" s="33"/>
      <c r="X133" s="25" t="s">
        <v>10</v>
      </c>
      <c r="Y133" s="25"/>
      <c r="Z133" s="25"/>
    </row>
    <row r="134" spans="1:26" s="1" customFormat="1" ht="13.5" customHeight="1">
      <c r="A134" s="26" t="s">
        <v>177</v>
      </c>
      <c r="B134" s="26"/>
      <c r="C134" s="26"/>
      <c r="D134" s="26"/>
      <c r="E134" s="26"/>
      <c r="F134" s="26"/>
      <c r="G134" s="26"/>
      <c r="H134" s="26"/>
      <c r="I134" s="26"/>
      <c r="J134" s="27" t="s">
        <v>178</v>
      </c>
      <c r="K134" s="27"/>
      <c r="L134" s="27"/>
      <c r="M134" s="28" t="s">
        <v>35</v>
      </c>
      <c r="N134" s="28"/>
      <c r="O134" s="28"/>
      <c r="P134" s="29">
        <f>3000000</f>
        <v>3000000</v>
      </c>
      <c r="Q134" s="29"/>
      <c r="R134" s="29"/>
      <c r="S134" s="30">
        <f>9000000</f>
        <v>9000000</v>
      </c>
      <c r="T134" s="30"/>
      <c r="U134" s="30"/>
      <c r="V134" s="30"/>
      <c r="W134" s="30"/>
      <c r="X134" s="31" t="s">
        <v>40</v>
      </c>
      <c r="Y134" s="31"/>
      <c r="Z134" s="31"/>
    </row>
    <row r="135" spans="1:26" s="1" customFormat="1" ht="24" customHeight="1">
      <c r="A135" s="14" t="s">
        <v>179</v>
      </c>
      <c r="B135" s="14"/>
      <c r="C135" s="14"/>
      <c r="D135" s="14"/>
      <c r="E135" s="14"/>
      <c r="F135" s="14"/>
      <c r="G135" s="14"/>
      <c r="H135" s="14"/>
      <c r="I135" s="14"/>
      <c r="J135" s="15" t="s">
        <v>178</v>
      </c>
      <c r="K135" s="15"/>
      <c r="L135" s="15"/>
      <c r="M135" s="15" t="s">
        <v>180</v>
      </c>
      <c r="N135" s="15"/>
      <c r="O135" s="15"/>
      <c r="P135" s="16">
        <f>29200000</f>
        <v>29200000</v>
      </c>
      <c r="Q135" s="16"/>
      <c r="R135" s="16"/>
      <c r="S135" s="17">
        <f>24600000</f>
        <v>24600000</v>
      </c>
      <c r="T135" s="17"/>
      <c r="U135" s="17"/>
      <c r="V135" s="17"/>
      <c r="W135" s="17"/>
      <c r="X135" s="19">
        <f>4600000</f>
        <v>4600000</v>
      </c>
      <c r="Y135" s="19"/>
      <c r="Z135" s="19"/>
    </row>
    <row r="136" spans="1:26" s="1" customFormat="1" ht="24" customHeight="1">
      <c r="A136" s="14" t="s">
        <v>181</v>
      </c>
      <c r="B136" s="14"/>
      <c r="C136" s="14"/>
      <c r="D136" s="14"/>
      <c r="E136" s="14"/>
      <c r="F136" s="14"/>
      <c r="G136" s="14"/>
      <c r="H136" s="14"/>
      <c r="I136" s="14"/>
      <c r="J136" s="15" t="s">
        <v>178</v>
      </c>
      <c r="K136" s="15"/>
      <c r="L136" s="15"/>
      <c r="M136" s="15" t="s">
        <v>182</v>
      </c>
      <c r="N136" s="15"/>
      <c r="O136" s="15"/>
      <c r="P136" s="16">
        <f>-26200000</f>
        <v>-26200000</v>
      </c>
      <c r="Q136" s="16"/>
      <c r="R136" s="16"/>
      <c r="S136" s="17">
        <f>-15600000</f>
        <v>-15600000</v>
      </c>
      <c r="T136" s="17"/>
      <c r="U136" s="17"/>
      <c r="V136" s="17"/>
      <c r="W136" s="17"/>
      <c r="X136" s="19">
        <f>-10600000</f>
        <v>-10600000</v>
      </c>
      <c r="Y136" s="19"/>
      <c r="Z136" s="19"/>
    </row>
    <row r="137" spans="1:26" s="1" customFormat="1" ht="13.5" customHeight="1">
      <c r="A137" s="14" t="s">
        <v>183</v>
      </c>
      <c r="B137" s="14"/>
      <c r="C137" s="14"/>
      <c r="D137" s="14"/>
      <c r="E137" s="14"/>
      <c r="F137" s="14"/>
      <c r="G137" s="14"/>
      <c r="H137" s="14"/>
      <c r="I137" s="14"/>
      <c r="J137" s="23" t="s">
        <v>184</v>
      </c>
      <c r="K137" s="23"/>
      <c r="L137" s="23"/>
      <c r="M137" s="23" t="s">
        <v>35</v>
      </c>
      <c r="N137" s="23"/>
      <c r="O137" s="23"/>
      <c r="P137" s="24" t="s">
        <v>40</v>
      </c>
      <c r="Q137" s="24"/>
      <c r="R137" s="24"/>
      <c r="S137" s="21" t="s">
        <v>40</v>
      </c>
      <c r="T137" s="21"/>
      <c r="U137" s="21"/>
      <c r="V137" s="21"/>
      <c r="W137" s="21"/>
      <c r="X137" s="25" t="s">
        <v>40</v>
      </c>
      <c r="Y137" s="25"/>
      <c r="Z137" s="25"/>
    </row>
    <row r="138" spans="1:26" s="1" customFormat="1" ht="13.5" customHeight="1">
      <c r="A138" s="14" t="s">
        <v>10</v>
      </c>
      <c r="B138" s="14"/>
      <c r="C138" s="14"/>
      <c r="D138" s="14"/>
      <c r="E138" s="14"/>
      <c r="F138" s="14"/>
      <c r="G138" s="14"/>
      <c r="H138" s="14"/>
      <c r="I138" s="14"/>
      <c r="J138" s="15" t="s">
        <v>184</v>
      </c>
      <c r="K138" s="15"/>
      <c r="L138" s="15"/>
      <c r="M138" s="15" t="s">
        <v>10</v>
      </c>
      <c r="N138" s="15"/>
      <c r="O138" s="15"/>
      <c r="P138" s="20" t="s">
        <v>40</v>
      </c>
      <c r="Q138" s="20"/>
      <c r="R138" s="20"/>
      <c r="S138" s="21" t="s">
        <v>40</v>
      </c>
      <c r="T138" s="21"/>
      <c r="U138" s="21"/>
      <c r="V138" s="21"/>
      <c r="W138" s="21"/>
      <c r="X138" s="22" t="s">
        <v>40</v>
      </c>
      <c r="Y138" s="22"/>
      <c r="Z138" s="22"/>
    </row>
    <row r="139" spans="1:26" s="1" customFormat="1" ht="13.5" customHeight="1">
      <c r="A139" s="14" t="s">
        <v>185</v>
      </c>
      <c r="B139" s="14"/>
      <c r="C139" s="14"/>
      <c r="D139" s="14"/>
      <c r="E139" s="14"/>
      <c r="F139" s="14"/>
      <c r="G139" s="14"/>
      <c r="H139" s="14"/>
      <c r="I139" s="14"/>
      <c r="J139" s="15" t="s">
        <v>186</v>
      </c>
      <c r="K139" s="15"/>
      <c r="L139" s="15"/>
      <c r="M139" s="15" t="s">
        <v>187</v>
      </c>
      <c r="N139" s="15"/>
      <c r="O139" s="15"/>
      <c r="P139" s="16">
        <f>1946546.99</f>
        <v>1946546.99</v>
      </c>
      <c r="Q139" s="16"/>
      <c r="R139" s="16"/>
      <c r="S139" s="17">
        <f>-8446280.46</f>
        <v>-8446280.46</v>
      </c>
      <c r="T139" s="17"/>
      <c r="U139" s="17"/>
      <c r="V139" s="17"/>
      <c r="W139" s="17"/>
      <c r="X139" s="19">
        <f>10392827.45</f>
        <v>10392827.45</v>
      </c>
      <c r="Y139" s="19"/>
      <c r="Z139" s="19"/>
    </row>
    <row r="140" spans="1:26" s="1" customFormat="1" ht="13.5" customHeight="1">
      <c r="A140" s="14" t="s">
        <v>188</v>
      </c>
      <c r="B140" s="14"/>
      <c r="C140" s="14"/>
      <c r="D140" s="14"/>
      <c r="E140" s="14"/>
      <c r="F140" s="14"/>
      <c r="G140" s="14"/>
      <c r="H140" s="14"/>
      <c r="I140" s="14"/>
      <c r="J140" s="15" t="s">
        <v>189</v>
      </c>
      <c r="K140" s="15"/>
      <c r="L140" s="15"/>
      <c r="M140" s="15" t="s">
        <v>190</v>
      </c>
      <c r="N140" s="15"/>
      <c r="O140" s="15"/>
      <c r="P140" s="16">
        <f>-94458650</f>
        <v>-94458650</v>
      </c>
      <c r="Q140" s="16"/>
      <c r="R140" s="16"/>
      <c r="S140" s="17">
        <f>-30714928.74</f>
        <v>-30714928.74</v>
      </c>
      <c r="T140" s="17"/>
      <c r="U140" s="17"/>
      <c r="V140" s="17"/>
      <c r="W140" s="17"/>
      <c r="X140" s="18" t="s">
        <v>35</v>
      </c>
      <c r="Y140" s="18"/>
      <c r="Z140" s="18"/>
    </row>
    <row r="141" spans="1:26" s="1" customFormat="1" ht="13.5" customHeight="1">
      <c r="A141" s="14" t="s">
        <v>191</v>
      </c>
      <c r="B141" s="14"/>
      <c r="C141" s="14"/>
      <c r="D141" s="14"/>
      <c r="E141" s="14"/>
      <c r="F141" s="14"/>
      <c r="G141" s="14"/>
      <c r="H141" s="14"/>
      <c r="I141" s="14"/>
      <c r="J141" s="15" t="s">
        <v>192</v>
      </c>
      <c r="K141" s="15"/>
      <c r="L141" s="15"/>
      <c r="M141" s="15" t="s">
        <v>193</v>
      </c>
      <c r="N141" s="15"/>
      <c r="O141" s="15"/>
      <c r="P141" s="16">
        <f>96405196.99</f>
        <v>96405196.99</v>
      </c>
      <c r="Q141" s="16"/>
      <c r="R141" s="16"/>
      <c r="S141" s="17">
        <f>22268648.28</f>
        <v>22268648.28</v>
      </c>
      <c r="T141" s="17"/>
      <c r="U141" s="17"/>
      <c r="V141" s="17"/>
      <c r="W141" s="17"/>
      <c r="X141" s="18" t="s">
        <v>35</v>
      </c>
      <c r="Y141" s="18"/>
      <c r="Z141" s="18"/>
    </row>
    <row r="142" spans="1:26" s="1" customFormat="1" ht="13.5" customHeight="1">
      <c r="A142" s="13" t="s">
        <v>10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s="1" customFormat="1" ht="24" customHeight="1">
      <c r="A143" s="8" t="s">
        <v>10</v>
      </c>
      <c r="B143" s="8"/>
      <c r="C143" s="8"/>
      <c r="D143" s="8"/>
      <c r="E143" s="8"/>
      <c r="F143" s="11" t="s">
        <v>10</v>
      </c>
      <c r="G143" s="11"/>
      <c r="H143" s="11"/>
      <c r="I143" s="11"/>
      <c r="J143" s="11"/>
      <c r="K143" s="11"/>
      <c r="L143" s="11"/>
      <c r="M143" s="11" t="s">
        <v>194</v>
      </c>
      <c r="N143" s="11"/>
      <c r="O143" s="11"/>
      <c r="P143" s="11"/>
      <c r="Q143" s="11"/>
      <c r="R143" s="8" t="s">
        <v>10</v>
      </c>
      <c r="S143" s="8"/>
      <c r="T143" s="8"/>
      <c r="U143" s="8"/>
      <c r="V143" s="8"/>
      <c r="W143" s="8"/>
      <c r="X143" s="8"/>
      <c r="Y143" s="8"/>
      <c r="Z143" s="8"/>
    </row>
    <row r="144" spans="1:26" s="1" customFormat="1" ht="13.5" customHeight="1">
      <c r="A144" s="8" t="s">
        <v>10</v>
      </c>
      <c r="B144" s="8"/>
      <c r="C144" s="8"/>
      <c r="D144" s="8"/>
      <c r="E144" s="8"/>
      <c r="F144" s="5" t="s">
        <v>10</v>
      </c>
      <c r="G144" s="12" t="s">
        <v>195</v>
      </c>
      <c r="H144" s="12"/>
      <c r="I144" s="12"/>
      <c r="J144" s="12"/>
      <c r="K144" s="8" t="s">
        <v>10</v>
      </c>
      <c r="L144" s="8"/>
      <c r="M144" s="5" t="s">
        <v>10</v>
      </c>
      <c r="N144" s="12" t="s">
        <v>196</v>
      </c>
      <c r="O144" s="12"/>
      <c r="P144" s="12"/>
      <c r="Q144" s="8" t="s">
        <v>10</v>
      </c>
      <c r="R144" s="8"/>
      <c r="S144" s="8"/>
      <c r="T144" s="8"/>
      <c r="U144" s="8"/>
      <c r="V144" s="8"/>
      <c r="W144" s="8"/>
      <c r="X144" s="8"/>
      <c r="Y144" s="8"/>
      <c r="Z144" s="8"/>
    </row>
    <row r="145" spans="1:26" s="1" customFormat="1" ht="7.5" customHeight="1">
      <c r="A145" s="8" t="s">
        <v>10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s="1" customFormat="1" ht="13.5" customHeight="1">
      <c r="A146" s="8" t="s">
        <v>10</v>
      </c>
      <c r="B146" s="8"/>
      <c r="C146" s="8"/>
      <c r="D146" s="8"/>
      <c r="E146" s="8"/>
      <c r="F146" s="11" t="s">
        <v>10</v>
      </c>
      <c r="G146" s="11"/>
      <c r="H146" s="11"/>
      <c r="I146" s="11"/>
      <c r="J146" s="11"/>
      <c r="K146" s="11"/>
      <c r="L146" s="11"/>
      <c r="M146" s="11" t="s">
        <v>197</v>
      </c>
      <c r="N146" s="11"/>
      <c r="O146" s="11"/>
      <c r="P146" s="11"/>
      <c r="Q146" s="11"/>
      <c r="R146" s="8" t="s">
        <v>10</v>
      </c>
      <c r="S146" s="8"/>
      <c r="T146" s="8"/>
      <c r="U146" s="8"/>
      <c r="V146" s="8"/>
      <c r="W146" s="8"/>
      <c r="X146" s="8"/>
      <c r="Y146" s="8"/>
      <c r="Z146" s="8"/>
    </row>
    <row r="147" spans="1:26" s="1" customFormat="1" ht="13.5" customHeight="1">
      <c r="A147" s="8" t="s">
        <v>10</v>
      </c>
      <c r="B147" s="8"/>
      <c r="C147" s="8"/>
      <c r="D147" s="8"/>
      <c r="E147" s="8"/>
      <c r="F147" s="5" t="s">
        <v>10</v>
      </c>
      <c r="G147" s="12" t="s">
        <v>195</v>
      </c>
      <c r="H147" s="12"/>
      <c r="I147" s="12"/>
      <c r="J147" s="12"/>
      <c r="K147" s="8" t="s">
        <v>10</v>
      </c>
      <c r="L147" s="8"/>
      <c r="M147" s="5" t="s">
        <v>10</v>
      </c>
      <c r="N147" s="12" t="s">
        <v>196</v>
      </c>
      <c r="O147" s="12"/>
      <c r="P147" s="12"/>
      <c r="Q147" s="8" t="s">
        <v>10</v>
      </c>
      <c r="R147" s="8"/>
      <c r="S147" s="8"/>
      <c r="T147" s="8"/>
      <c r="U147" s="8"/>
      <c r="V147" s="8"/>
      <c r="W147" s="8"/>
      <c r="X147" s="8"/>
      <c r="Y147" s="8"/>
      <c r="Z147" s="8"/>
    </row>
    <row r="148" spans="1:26" s="1" customFormat="1" ht="15.75" customHeight="1">
      <c r="A148" s="8" t="s">
        <v>10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s="1" customFormat="1" ht="13.5" customHeight="1">
      <c r="A149" s="9" t="s">
        <v>198</v>
      </c>
      <c r="B149" s="9"/>
      <c r="C149" s="9"/>
      <c r="D149" s="9"/>
      <c r="E149" s="9"/>
      <c r="F149" s="9"/>
      <c r="G149" s="9"/>
      <c r="H149" s="8" t="s">
        <v>10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s="1" customFormat="1" ht="13.5" customHeight="1">
      <c r="A150" s="10" t="s">
        <v>199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</sheetData>
  <sheetProtection/>
  <mergeCells count="903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Q37:S37"/>
    <mergeCell ref="T37:X37"/>
    <mergeCell ref="Y37:Z37"/>
    <mergeCell ref="A34:I34"/>
    <mergeCell ref="J34:L34"/>
    <mergeCell ref="M34:O34"/>
    <mergeCell ref="P34:R34"/>
    <mergeCell ref="S34:W34"/>
    <mergeCell ref="X34:Z34"/>
    <mergeCell ref="L38:N38"/>
    <mergeCell ref="O38:P38"/>
    <mergeCell ref="Q38:S38"/>
    <mergeCell ref="T38:X38"/>
    <mergeCell ref="A35:Z35"/>
    <mergeCell ref="A36:Z36"/>
    <mergeCell ref="A37:H37"/>
    <mergeCell ref="I37:K37"/>
    <mergeCell ref="L37:N37"/>
    <mergeCell ref="O37:P37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T41:X41"/>
    <mergeCell ref="Y41:Z41"/>
    <mergeCell ref="A40:H40"/>
    <mergeCell ref="I40:K40"/>
    <mergeCell ref="L40:N40"/>
    <mergeCell ref="O40:P40"/>
    <mergeCell ref="Q40:S40"/>
    <mergeCell ref="T40:X40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T45:X45"/>
    <mergeCell ref="Y45:Z45"/>
    <mergeCell ref="A44:H44"/>
    <mergeCell ref="I44:K44"/>
    <mergeCell ref="L44:N44"/>
    <mergeCell ref="O44:P44"/>
    <mergeCell ref="Q44:S44"/>
    <mergeCell ref="T44:X44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T49:X49"/>
    <mergeCell ref="Y49:Z49"/>
    <mergeCell ref="A48:H48"/>
    <mergeCell ref="I48:K48"/>
    <mergeCell ref="L48:N48"/>
    <mergeCell ref="O48:P48"/>
    <mergeCell ref="Q48:S48"/>
    <mergeCell ref="T48:X48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T53:X53"/>
    <mergeCell ref="Y53:Z53"/>
    <mergeCell ref="A52:H52"/>
    <mergeCell ref="I52:K52"/>
    <mergeCell ref="L52:N52"/>
    <mergeCell ref="O52:P52"/>
    <mergeCell ref="Q52:S52"/>
    <mergeCell ref="T52:X52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T57:X57"/>
    <mergeCell ref="Y57:Z57"/>
    <mergeCell ref="A56:H56"/>
    <mergeCell ref="I56:K56"/>
    <mergeCell ref="L56:N56"/>
    <mergeCell ref="O56:P56"/>
    <mergeCell ref="Q56:S56"/>
    <mergeCell ref="T56:X56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T61:X61"/>
    <mergeCell ref="Y61:Z61"/>
    <mergeCell ref="A60:H60"/>
    <mergeCell ref="I60:K60"/>
    <mergeCell ref="L60:N60"/>
    <mergeCell ref="O60:P60"/>
    <mergeCell ref="Q60:S60"/>
    <mergeCell ref="T60:X60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T65:X65"/>
    <mergeCell ref="Y65:Z65"/>
    <mergeCell ref="A64:H64"/>
    <mergeCell ref="I64:K64"/>
    <mergeCell ref="L64:N64"/>
    <mergeCell ref="O64:P64"/>
    <mergeCell ref="Q64:S64"/>
    <mergeCell ref="T64:X64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T69:X69"/>
    <mergeCell ref="Y69:Z69"/>
    <mergeCell ref="A68:H68"/>
    <mergeCell ref="I68:K68"/>
    <mergeCell ref="L68:N68"/>
    <mergeCell ref="O68:P68"/>
    <mergeCell ref="Q68:S68"/>
    <mergeCell ref="T68:X68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T73:X73"/>
    <mergeCell ref="Y73:Z73"/>
    <mergeCell ref="A72:H72"/>
    <mergeCell ref="I72:K72"/>
    <mergeCell ref="L72:N72"/>
    <mergeCell ref="O72:P72"/>
    <mergeCell ref="Q72:S72"/>
    <mergeCell ref="T72:X72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T77:X77"/>
    <mergeCell ref="Y77:Z77"/>
    <mergeCell ref="A76:H76"/>
    <mergeCell ref="I76:K76"/>
    <mergeCell ref="L76:N76"/>
    <mergeCell ref="O76:P76"/>
    <mergeCell ref="Q76:S76"/>
    <mergeCell ref="T76:X76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T81:X81"/>
    <mergeCell ref="Y81:Z81"/>
    <mergeCell ref="A80:H80"/>
    <mergeCell ref="I80:K80"/>
    <mergeCell ref="L80:N80"/>
    <mergeCell ref="O80:P80"/>
    <mergeCell ref="Q80:S80"/>
    <mergeCell ref="T80:X80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T85:X85"/>
    <mergeCell ref="Y85:Z85"/>
    <mergeCell ref="A84:H84"/>
    <mergeCell ref="I84:K84"/>
    <mergeCell ref="L84:N84"/>
    <mergeCell ref="O84:P84"/>
    <mergeCell ref="Q84:S84"/>
    <mergeCell ref="T84:X84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T89:X89"/>
    <mergeCell ref="Y89:Z89"/>
    <mergeCell ref="A88:H88"/>
    <mergeCell ref="I88:K88"/>
    <mergeCell ref="L88:N88"/>
    <mergeCell ref="O88:P88"/>
    <mergeCell ref="Q88:S88"/>
    <mergeCell ref="T88:X88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T93:X93"/>
    <mergeCell ref="Y93:Z93"/>
    <mergeCell ref="A92:H92"/>
    <mergeCell ref="I92:K92"/>
    <mergeCell ref="L92:N92"/>
    <mergeCell ref="O92:P92"/>
    <mergeCell ref="Q92:S92"/>
    <mergeCell ref="T92:X92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T97:X97"/>
    <mergeCell ref="Y97:Z97"/>
    <mergeCell ref="A96:H96"/>
    <mergeCell ref="I96:K96"/>
    <mergeCell ref="L96:N96"/>
    <mergeCell ref="O96:P96"/>
    <mergeCell ref="Q96:S96"/>
    <mergeCell ref="T96:X96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A128:Z128"/>
    <mergeCell ref="A129:Z129"/>
    <mergeCell ref="A130:I130"/>
    <mergeCell ref="J130:L130"/>
    <mergeCell ref="M130:O130"/>
    <mergeCell ref="P130:R130"/>
    <mergeCell ref="S130:W130"/>
    <mergeCell ref="X130:Z130"/>
    <mergeCell ref="A131:I131"/>
    <mergeCell ref="J131:L131"/>
    <mergeCell ref="M131:O131"/>
    <mergeCell ref="P131:R131"/>
    <mergeCell ref="S131:W131"/>
    <mergeCell ref="X131:Z131"/>
    <mergeCell ref="A132:I132"/>
    <mergeCell ref="J132:L132"/>
    <mergeCell ref="M132:O132"/>
    <mergeCell ref="P132:R132"/>
    <mergeCell ref="S132:W132"/>
    <mergeCell ref="X132:Z132"/>
    <mergeCell ref="A133:I133"/>
    <mergeCell ref="J133:L133"/>
    <mergeCell ref="M133:O133"/>
    <mergeCell ref="P133:R133"/>
    <mergeCell ref="S133:W133"/>
    <mergeCell ref="X133:Z133"/>
    <mergeCell ref="A134:I134"/>
    <mergeCell ref="J134:L134"/>
    <mergeCell ref="M134:O134"/>
    <mergeCell ref="P134:R134"/>
    <mergeCell ref="S134:W134"/>
    <mergeCell ref="X134:Z134"/>
    <mergeCell ref="A135:I135"/>
    <mergeCell ref="J135:L135"/>
    <mergeCell ref="M135:O135"/>
    <mergeCell ref="P135:R135"/>
    <mergeCell ref="S135:W135"/>
    <mergeCell ref="X135:Z135"/>
    <mergeCell ref="A136:I136"/>
    <mergeCell ref="J136:L136"/>
    <mergeCell ref="M136:O136"/>
    <mergeCell ref="P136:R136"/>
    <mergeCell ref="S136:W136"/>
    <mergeCell ref="X136:Z136"/>
    <mergeCell ref="A137:I137"/>
    <mergeCell ref="J137:L137"/>
    <mergeCell ref="M137:O137"/>
    <mergeCell ref="P137:R137"/>
    <mergeCell ref="S137:W137"/>
    <mergeCell ref="X137:Z137"/>
    <mergeCell ref="A138:I138"/>
    <mergeCell ref="J138:L138"/>
    <mergeCell ref="M138:O138"/>
    <mergeCell ref="P138:R138"/>
    <mergeCell ref="S138:W138"/>
    <mergeCell ref="X138:Z138"/>
    <mergeCell ref="A139:I139"/>
    <mergeCell ref="J139:L139"/>
    <mergeCell ref="M139:O139"/>
    <mergeCell ref="P139:R139"/>
    <mergeCell ref="S139:W139"/>
    <mergeCell ref="X139:Z139"/>
    <mergeCell ref="A140:I140"/>
    <mergeCell ref="J140:L140"/>
    <mergeCell ref="M140:O140"/>
    <mergeCell ref="P140:R140"/>
    <mergeCell ref="S140:W140"/>
    <mergeCell ref="X140:Z140"/>
    <mergeCell ref="G144:J144"/>
    <mergeCell ref="K144:L144"/>
    <mergeCell ref="N144:P144"/>
    <mergeCell ref="Q144:Z144"/>
    <mergeCell ref="A141:I141"/>
    <mergeCell ref="J141:L141"/>
    <mergeCell ref="M141:O141"/>
    <mergeCell ref="P141:R141"/>
    <mergeCell ref="S141:W141"/>
    <mergeCell ref="X141:Z141"/>
    <mergeCell ref="G147:J147"/>
    <mergeCell ref="K147:L147"/>
    <mergeCell ref="N147:P147"/>
    <mergeCell ref="Q147:Z147"/>
    <mergeCell ref="A142:Z142"/>
    <mergeCell ref="A143:E143"/>
    <mergeCell ref="F143:L143"/>
    <mergeCell ref="M143:Q143"/>
    <mergeCell ref="R143:Z143"/>
    <mergeCell ref="A144:E144"/>
    <mergeCell ref="A148:Z148"/>
    <mergeCell ref="A149:G149"/>
    <mergeCell ref="H149:Z149"/>
    <mergeCell ref="A150:Z150"/>
    <mergeCell ref="A145:Z145"/>
    <mergeCell ref="A146:E146"/>
    <mergeCell ref="F146:L146"/>
    <mergeCell ref="M146:Q146"/>
    <mergeCell ref="R146:Z146"/>
    <mergeCell ref="A147:E14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5" max="255" man="1"/>
    <brk id="12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2018-03-02T07:53:38Z</cp:lastPrinted>
  <dcterms:created xsi:type="dcterms:W3CDTF">2018-03-02T07:57:15Z</dcterms:created>
  <dcterms:modified xsi:type="dcterms:W3CDTF">2018-04-11T13:17:00Z</dcterms:modified>
  <cp:category/>
  <cp:version/>
  <cp:contentType/>
  <cp:contentStatus/>
</cp:coreProperties>
</file>